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955" firstSheet="5" activeTab="13"/>
  </bookViews>
  <sheets>
    <sheet name="vdch1slide60" sheetId="1" r:id="rId1"/>
    <sheet name="baitapch1" sheetId="2" r:id="rId2"/>
    <sheet name="bt1ch3" sheetId="3" r:id="rId3"/>
    <sheet name="bt3ch3" sheetId="4" r:id="rId4"/>
    <sheet name="tkchitiet3.5" sheetId="5" r:id="rId5"/>
    <sheet name="Sheet1" sheetId="6" r:id="rId6"/>
    <sheet name="Sheet2" sheetId="7" r:id="rId7"/>
    <sheet name="Sheet3" sheetId="8" r:id="rId8"/>
    <sheet name="tinh gia xuat kho" sheetId="9" r:id="rId9"/>
    <sheet name="Sheet4" sheetId="10" r:id="rId10"/>
    <sheet name="Sheet5" sheetId="11" r:id="rId11"/>
    <sheet name="tk,gsk va BCDKT" sheetId="12" r:id="rId12"/>
    <sheet name="bang CDTK" sheetId="13" r:id="rId13"/>
    <sheet name="bang BCTHTC" sheetId="14" r:id="rId14"/>
  </sheets>
  <calcPr calcId="144525"/>
</workbook>
</file>

<file path=xl/calcChain.xml><?xml version="1.0" encoding="utf-8"?>
<calcChain xmlns="http://schemas.openxmlformats.org/spreadsheetml/2006/main">
  <c r="F10" i="14" l="1"/>
  <c r="F9" i="14"/>
  <c r="F8" i="14"/>
  <c r="F7" i="14"/>
  <c r="C12" i="14"/>
  <c r="C11" i="14"/>
  <c r="C10" i="14"/>
  <c r="C9" i="14"/>
  <c r="C8" i="14"/>
  <c r="H19" i="13"/>
  <c r="I19" i="13"/>
  <c r="F19" i="13"/>
  <c r="G19" i="13"/>
  <c r="E19" i="13"/>
  <c r="D19" i="13"/>
  <c r="H11" i="13"/>
  <c r="M24" i="12"/>
  <c r="L24" i="12"/>
  <c r="C44" i="12"/>
  <c r="B44" i="12"/>
  <c r="M34" i="12"/>
  <c r="L34" i="12"/>
  <c r="M35" i="12" s="1"/>
  <c r="H34" i="12"/>
  <c r="H35" i="12" s="1"/>
  <c r="G34" i="12"/>
  <c r="H24" i="12"/>
  <c r="G24" i="12"/>
  <c r="C24" i="12"/>
  <c r="B24" i="12"/>
  <c r="M11" i="12"/>
  <c r="L11" i="12"/>
  <c r="C34" i="12"/>
  <c r="B34" i="12"/>
  <c r="H11" i="12"/>
  <c r="G11" i="12"/>
  <c r="C11" i="12"/>
  <c r="B11" i="12"/>
  <c r="G29" i="10"/>
  <c r="G26" i="10"/>
  <c r="E28" i="10"/>
  <c r="E31" i="10" s="1"/>
  <c r="C28" i="10"/>
  <c r="E27" i="10"/>
  <c r="C27" i="10"/>
  <c r="H25" i="10"/>
  <c r="H26" i="10" s="1"/>
  <c r="H27" i="10" s="1"/>
  <c r="H28" i="10" s="1"/>
  <c r="H29" i="10" s="1"/>
  <c r="E25" i="10"/>
  <c r="C25" i="10" s="1"/>
  <c r="I24" i="10"/>
  <c r="I25" i="10" s="1"/>
  <c r="G15" i="10"/>
  <c r="L11" i="10"/>
  <c r="M10" i="10"/>
  <c r="L10" i="10"/>
  <c r="I13" i="10"/>
  <c r="H13" i="10"/>
  <c r="M8" i="10"/>
  <c r="G13" i="10"/>
  <c r="I12" i="10"/>
  <c r="H12" i="10"/>
  <c r="L7" i="10"/>
  <c r="C12" i="10"/>
  <c r="E12" i="10"/>
  <c r="L6" i="10"/>
  <c r="I11" i="10"/>
  <c r="H11" i="10"/>
  <c r="C11" i="10"/>
  <c r="E11" i="10"/>
  <c r="I10" i="10"/>
  <c r="H10" i="10"/>
  <c r="I9" i="10"/>
  <c r="H9" i="10"/>
  <c r="F14" i="14" l="1"/>
  <c r="C14" i="14"/>
  <c r="L25" i="12"/>
  <c r="C45" i="12"/>
  <c r="G25" i="12"/>
  <c r="B12" i="12"/>
  <c r="G12" i="12"/>
  <c r="C35" i="12"/>
  <c r="L12" i="12"/>
  <c r="B25" i="12"/>
  <c r="I26" i="10"/>
  <c r="I27" i="10" s="1"/>
  <c r="I28" i="10" s="1"/>
  <c r="I29" i="10" s="1"/>
  <c r="G31" i="10"/>
  <c r="M5" i="10"/>
  <c r="G10" i="10"/>
  <c r="L5" i="10"/>
  <c r="C9" i="10"/>
  <c r="E9" i="10"/>
  <c r="L4" i="10"/>
  <c r="I8" i="10"/>
  <c r="E15" i="10"/>
  <c r="G44" i="9"/>
  <c r="E44" i="9"/>
  <c r="I43" i="9"/>
  <c r="H43" i="9"/>
  <c r="G43" i="9"/>
  <c r="I42" i="9"/>
  <c r="H42" i="9"/>
  <c r="I41" i="9"/>
  <c r="H41" i="9"/>
  <c r="G41" i="9"/>
  <c r="I40" i="9"/>
  <c r="H40" i="9"/>
  <c r="I39" i="9"/>
  <c r="H39" i="9"/>
  <c r="G39" i="9"/>
  <c r="C43" i="9"/>
  <c r="C41" i="9"/>
  <c r="C39" i="9"/>
  <c r="H47" i="9"/>
  <c r="E42" i="9" l="1"/>
  <c r="C42" i="9"/>
  <c r="E40" i="9"/>
  <c r="C38" i="9"/>
  <c r="G28" i="9"/>
  <c r="G26" i="9"/>
  <c r="E27" i="9"/>
  <c r="C27" i="9" s="1"/>
  <c r="E25" i="9"/>
  <c r="C25" i="9"/>
  <c r="H24" i="9"/>
  <c r="H25" i="9" s="1"/>
  <c r="H26" i="9" s="1"/>
  <c r="H27" i="9" s="1"/>
  <c r="H28" i="9" s="1"/>
  <c r="C23" i="9"/>
  <c r="G24" i="9" s="1"/>
  <c r="G14" i="9"/>
  <c r="E14" i="9"/>
  <c r="E12" i="9"/>
  <c r="C12" i="9" s="1"/>
  <c r="C10" i="9"/>
  <c r="E10" i="9"/>
  <c r="H9" i="9"/>
  <c r="H10" i="9" s="1"/>
  <c r="H11" i="9" s="1"/>
  <c r="H12" i="9" s="1"/>
  <c r="H13" i="9" s="1"/>
  <c r="G9" i="9"/>
  <c r="I9" i="9" s="1"/>
  <c r="C8" i="9"/>
  <c r="C40" i="9" l="1"/>
  <c r="I24" i="9"/>
  <c r="E29" i="9"/>
  <c r="G11" i="9"/>
  <c r="I10" i="9"/>
  <c r="B18" i="8"/>
  <c r="C16" i="8"/>
  <c r="C15" i="8"/>
  <c r="C14" i="8"/>
  <c r="C12" i="8"/>
  <c r="C11" i="8"/>
  <c r="C10" i="8"/>
  <c r="I13" i="7"/>
  <c r="I12" i="7"/>
  <c r="M11" i="7"/>
  <c r="K12" i="7"/>
  <c r="J12" i="7"/>
  <c r="K11" i="7"/>
  <c r="J11" i="7"/>
  <c r="I11" i="7"/>
  <c r="K10" i="7"/>
  <c r="J10" i="7"/>
  <c r="I10" i="7"/>
  <c r="K9" i="7"/>
  <c r="I9" i="7"/>
  <c r="E11" i="7"/>
  <c r="E12" i="7"/>
  <c r="E13" i="7"/>
  <c r="E10" i="7"/>
  <c r="D11" i="7"/>
  <c r="D12" i="7" s="1"/>
  <c r="D13" i="7" s="1"/>
  <c r="D10" i="7"/>
  <c r="E9" i="7"/>
  <c r="D9" i="7"/>
  <c r="C10" i="7"/>
  <c r="C11" i="7"/>
  <c r="C12" i="7"/>
  <c r="C13" i="7"/>
  <c r="C9" i="7"/>
  <c r="D42" i="5"/>
  <c r="E42" i="5"/>
  <c r="F42" i="5"/>
  <c r="G42" i="5"/>
  <c r="H42" i="5"/>
  <c r="C42" i="5"/>
  <c r="I25" i="9" l="1"/>
  <c r="I26" i="9" s="1"/>
  <c r="I11" i="9"/>
  <c r="J13" i="7"/>
  <c r="K13" i="7" s="1"/>
  <c r="N28" i="5"/>
  <c r="M28" i="5"/>
  <c r="M29" i="5" s="1"/>
  <c r="H28" i="5"/>
  <c r="G28" i="5"/>
  <c r="N12" i="5"/>
  <c r="M12" i="5"/>
  <c r="H12" i="5"/>
  <c r="G12" i="5"/>
  <c r="C12" i="5"/>
  <c r="B12" i="5"/>
  <c r="I27" i="9" l="1"/>
  <c r="G29" i="9"/>
  <c r="G13" i="9"/>
  <c r="I12" i="9"/>
  <c r="M13" i="5"/>
  <c r="G13" i="5"/>
  <c r="B13" i="5"/>
  <c r="C24" i="4"/>
  <c r="C23" i="4"/>
  <c r="H12" i="4"/>
  <c r="C12" i="4"/>
  <c r="B23" i="4"/>
  <c r="G12" i="4"/>
  <c r="G13" i="4" s="1"/>
  <c r="B12" i="4"/>
  <c r="B10" i="3"/>
  <c r="C9" i="3"/>
  <c r="B9" i="3"/>
  <c r="I28" i="9" l="1"/>
  <c r="I13" i="9"/>
  <c r="B13" i="4"/>
  <c r="F23" i="2"/>
  <c r="C23" i="2"/>
  <c r="C14" i="1" l="1"/>
</calcChain>
</file>

<file path=xl/sharedStrings.xml><?xml version="1.0" encoding="utf-8"?>
<sst xmlns="http://schemas.openxmlformats.org/spreadsheetml/2006/main" count="491" uniqueCount="212">
  <si>
    <t>Ngày 31/12/N</t>
  </si>
  <si>
    <t>BẢNG CÂN ĐỐI KẾ TOÁN CÔNG TY BCA</t>
  </si>
  <si>
    <t>TÀI SẢN</t>
  </si>
  <si>
    <t>NGUỒN VỐN</t>
  </si>
  <si>
    <t>Hàng Hoá</t>
  </si>
  <si>
    <t>Thành phẩm</t>
  </si>
  <si>
    <t>Phải trả CNV</t>
  </si>
  <si>
    <t>Vay dài hạn</t>
  </si>
  <si>
    <t>Nguồn vốn kinh doanh</t>
  </si>
  <si>
    <t>Phải thu KH</t>
  </si>
  <si>
    <t>Vay ngắn hạn</t>
  </si>
  <si>
    <t>Tiền gửi NH</t>
  </si>
  <si>
    <t>Thuế phải nộp NN</t>
  </si>
  <si>
    <t>Tài sản cố định</t>
  </si>
  <si>
    <t>Tiền mặt</t>
  </si>
  <si>
    <t>Phải trả NB</t>
  </si>
  <si>
    <t>công cụ, dụng cụ</t>
  </si>
  <si>
    <t>LN chưa phân phối</t>
  </si>
  <si>
    <t>X</t>
  </si>
  <si>
    <t>Tổng TS</t>
  </si>
  <si>
    <t>Tổng NV</t>
  </si>
  <si>
    <t>Ta có</t>
  </si>
  <si>
    <t>Tổng TS = Tổng NV</t>
  </si>
  <si>
    <t>&gt; X = 15,500 - 13,150</t>
  </si>
  <si>
    <t>13,150 + X</t>
  </si>
  <si>
    <t>&gt; X = 2,350</t>
  </si>
  <si>
    <t>Đvt: triệu đồng</t>
  </si>
  <si>
    <t>Ví dụ ở Slide 60: các bạn đừng quên các chi tiết của Bảng CĐKT như tên bảng, tên đơn vị, thời điểm lập, đơn vị tính</t>
  </si>
  <si>
    <t>MMTB</t>
  </si>
  <si>
    <t>Đvt: 1.000 đồng</t>
  </si>
  <si>
    <t>BẢNG CÂN ĐỐI KẾ TOÁN CÔNG TY X</t>
  </si>
  <si>
    <t>Ngày 01/01/N</t>
  </si>
  <si>
    <t>NVL</t>
  </si>
  <si>
    <t xml:space="preserve">Tạm ứng </t>
  </si>
  <si>
    <t>Nhà,VP</t>
  </si>
  <si>
    <t>PTNLĐ</t>
  </si>
  <si>
    <t>Hàng tồn kho</t>
  </si>
  <si>
    <t>Người mua ứng trước</t>
  </si>
  <si>
    <t>Thành phẩm tồn</t>
  </si>
  <si>
    <t>Quỹ đầu tư phát triển</t>
  </si>
  <si>
    <t>Nguồn vốn XDCB</t>
  </si>
  <si>
    <t>Nhà kho, xưởng</t>
  </si>
  <si>
    <t>Ứng trước cho người bán</t>
  </si>
  <si>
    <t>Tiền đóng ký quỹ</t>
  </si>
  <si>
    <t>thiết bị quản lý</t>
  </si>
  <si>
    <t>LNCPP</t>
  </si>
  <si>
    <t>TM tại quỹ</t>
  </si>
  <si>
    <t>Quỹ dự phòng tài chính</t>
  </si>
  <si>
    <t>Sản phẩm DD (CPSXDD)</t>
  </si>
  <si>
    <t>Quỹ khen thưởng Phúc lợi</t>
  </si>
  <si>
    <t>Cho vay ngắn hạn</t>
  </si>
  <si>
    <t>Công cụ, Dụng cụ</t>
  </si>
  <si>
    <t>Nợ</t>
  </si>
  <si>
    <t>TK TM - 111</t>
  </si>
  <si>
    <t>Có</t>
  </si>
  <si>
    <t>SDĐK</t>
  </si>
  <si>
    <t>nv1</t>
  </si>
  <si>
    <t>NV2</t>
  </si>
  <si>
    <t>NV4</t>
  </si>
  <si>
    <t>NV6</t>
  </si>
  <si>
    <t>nv7</t>
  </si>
  <si>
    <t>CPS</t>
  </si>
  <si>
    <t>SDCK</t>
  </si>
  <si>
    <t>TK NLVL - 152</t>
  </si>
  <si>
    <t>TK PTNB - 331</t>
  </si>
  <si>
    <t>nv2</t>
  </si>
  <si>
    <t>nv3</t>
  </si>
  <si>
    <t>nv4</t>
  </si>
  <si>
    <t>nv5</t>
  </si>
  <si>
    <t>nv6</t>
  </si>
  <si>
    <t>nv9</t>
  </si>
  <si>
    <t>nv10</t>
  </si>
  <si>
    <t>nv11a</t>
  </si>
  <si>
    <t>nv11b</t>
  </si>
  <si>
    <t xml:space="preserve">TK 131 - PTKH </t>
  </si>
  <si>
    <t>SCT - KH A</t>
  </si>
  <si>
    <t>SCT KH B</t>
  </si>
  <si>
    <t>SCT KH C</t>
  </si>
  <si>
    <t>nv 1</t>
  </si>
  <si>
    <t>SCT KH D</t>
  </si>
  <si>
    <t>nv 2</t>
  </si>
  <si>
    <t>BÁN</t>
  </si>
  <si>
    <t>MUA</t>
  </si>
  <si>
    <t>Gía mua</t>
  </si>
  <si>
    <t>DN X tính thuế GTGT theo pp khấu trừ, thuế suất thuế GTGT 10%</t>
  </si>
  <si>
    <t>Giá thanh toán</t>
  </si>
  <si>
    <t>sx</t>
  </si>
  <si>
    <t>Giá bán</t>
  </si>
  <si>
    <t>Thuế GTGT phải nộp (đầu ra)</t>
  </si>
  <si>
    <t>Thuế GTGT được khấu trừ (đầu vào)</t>
  </si>
  <si>
    <t>thanh toán cho người bán, thời gian thanh toán: 30 ngày</t>
  </si>
  <si>
    <t>Các yếu tố đầu vào: nvl, ccdc, tscđ,…</t>
  </si>
  <si>
    <t>đầu ra</t>
  </si>
  <si>
    <t>đầu vào</t>
  </si>
  <si>
    <t>ĐK:</t>
  </si>
  <si>
    <t>Ví dụ:  DN mua và nhập kho 1 lô NVL với giá trên hoá đơn là 120tr, chưa</t>
  </si>
  <si>
    <t>Nợ  TK 152 - NLVL : 120</t>
  </si>
  <si>
    <t>Nợ  TK 133- TGTGTĐKT: 12</t>
  </si>
  <si>
    <t xml:space="preserve"> Có    TK 331 - PTNB: 132</t>
  </si>
  <si>
    <t>Ví dụ: DN bán hàng cho KH A, giá bán theo HĐ là 250tr</t>
  </si>
  <si>
    <t>thu ngay bằng chuyển khoản. (NHg đã báo Có)</t>
  </si>
  <si>
    <t xml:space="preserve">  Có TK 511 - DTBH&amp;CCDV</t>
  </si>
  <si>
    <t xml:space="preserve">Nợ TK 112 - TGNH </t>
  </si>
  <si>
    <t xml:space="preserve">  Có TK 333 - T&amp;CKPNNNN</t>
  </si>
  <si>
    <t>Bảng tổng hợp chi tiết Phải thu Khách hàng</t>
  </si>
  <si>
    <t>Đơn vị tính: triệu đồng</t>
  </si>
  <si>
    <t>TT</t>
  </si>
  <si>
    <t>Tên Khách hàng</t>
  </si>
  <si>
    <t>Số dư đầu tháng</t>
  </si>
  <si>
    <t>Phát sinh trong tháng</t>
  </si>
  <si>
    <t>Số dư cuối tháng</t>
  </si>
  <si>
    <t>Cộng</t>
  </si>
  <si>
    <t>Đối chiếu với TK tổng hợp</t>
  </si>
  <si>
    <t>Khi trình bày trên Bảng Báo cáo tình hình tài chính (Bảng cân đối kế toán)</t>
  </si>
  <si>
    <t>…</t>
  </si>
  <si>
    <t>Phải thu khách hàng</t>
  </si>
  <si>
    <t>BẢNG BÁO CÁO TÌNH HÌNH TÀI CHÍNH (BẢNG CÂN ĐỐI KẾ TOÁN) DN X</t>
  </si>
  <si>
    <t>Ngày 31/07/N</t>
  </si>
  <si>
    <t>….</t>
  </si>
  <si>
    <t>KH ứng trước tiền</t>
  </si>
  <si>
    <t>Tháng 07 năm N</t>
  </si>
  <si>
    <t>KH A</t>
  </si>
  <si>
    <t>KH B</t>
  </si>
  <si>
    <t>KH C</t>
  </si>
  <si>
    <t>KH D</t>
  </si>
  <si>
    <t>Phương pháp KH đường thẳng</t>
  </si>
  <si>
    <t>Ng</t>
  </si>
  <si>
    <t>tgsd</t>
  </si>
  <si>
    <t>Năm</t>
  </si>
  <si>
    <t>Nguyên Gía</t>
  </si>
  <si>
    <t>Khấu hao</t>
  </si>
  <si>
    <t>Khấu hao luỹ kế</t>
  </si>
  <si>
    <t>Giá trị còn lại</t>
  </si>
  <si>
    <t>Phương pháp KH theo số dư giảm dần</t>
  </si>
  <si>
    <t>Nước ngoài: Pháp, Mỹ, Anh….</t>
  </si>
  <si>
    <t>Việt Nam</t>
  </si>
  <si>
    <t>nhập khẩu</t>
  </si>
  <si>
    <t xml:space="preserve">Cảng </t>
  </si>
  <si>
    <t xml:space="preserve">Đóng thuế NK </t>
  </si>
  <si>
    <t>Thuế GTGT hàng nhập khẩu</t>
  </si>
  <si>
    <t>Kho của đơn vị</t>
  </si>
  <si>
    <t>vận chuyển về</t>
  </si>
  <si>
    <t>NV1</t>
  </si>
  <si>
    <t>5 máy MX</t>
  </si>
  <si>
    <t>Ô tô vận tải</t>
  </si>
  <si>
    <t>NG = ( 330,000,000/1.1) + 330,000,000*2% + 7.250.000</t>
  </si>
  <si>
    <t>Giá Nhập khẩu</t>
  </si>
  <si>
    <t>Thuế nhập khẩu</t>
  </si>
  <si>
    <t>Chi phí trước khi sử dụng</t>
  </si>
  <si>
    <t>Chi phí lưu kho</t>
  </si>
  <si>
    <t>Chi phí vc, bốc dỡ</t>
  </si>
  <si>
    <t>chi phí lắp đặt</t>
  </si>
  <si>
    <t>NG = 1,612,500,000 + 193,500,000 + (7,000,000 + 800,000+ 1,100,000)</t>
  </si>
  <si>
    <t>Phương pháp FIFO</t>
  </si>
  <si>
    <t>Bảng theo dõi chi tiết VLC trong tháng 2</t>
  </si>
  <si>
    <t>Ngày</t>
  </si>
  <si>
    <t>Số CT</t>
  </si>
  <si>
    <t>Đơn giá</t>
  </si>
  <si>
    <t>Nhập</t>
  </si>
  <si>
    <t>Số lượng</t>
  </si>
  <si>
    <t>Thành tiền</t>
  </si>
  <si>
    <t>Xuất</t>
  </si>
  <si>
    <t>Tồn</t>
  </si>
  <si>
    <t>Phương pháp Bình quân gia quyền liên hoàn</t>
  </si>
  <si>
    <t>Phương pháp Bình quân gia quyền cuối kỳ</t>
  </si>
  <si>
    <t>Cuối kỳ,</t>
  </si>
  <si>
    <t xml:space="preserve">Tính đơn giá bình quân cuối kỳ = ((15000000+(7675000+21975000))/(1000+(500+1500) = </t>
  </si>
  <si>
    <t>Bảng theo dõi chi tiết Hàng hoá A trong tháng 6</t>
  </si>
  <si>
    <t>TK HH - 156</t>
  </si>
  <si>
    <t>Mô tả nghiệp vụ bán hàng</t>
  </si>
  <si>
    <t>DN</t>
  </si>
  <si>
    <t>KH</t>
  </si>
  <si>
    <t xml:space="preserve">Xuất hàng </t>
  </si>
  <si>
    <t>Xác định giá vốn hàng bán</t>
  </si>
  <si>
    <t>Nợ TK 632 - GVHB</t>
  </si>
  <si>
    <t>Có TK 155 - TP/156 - HH</t>
  </si>
  <si>
    <t>Ghi nhận Doanh thu</t>
  </si>
  <si>
    <t>Nợ TK 111/112/131</t>
  </si>
  <si>
    <t>Có TK 511 - DTBH &amp;CCDV</t>
  </si>
  <si>
    <t>Có Tk 333 - Thuế&amp;CKPNNN</t>
  </si>
  <si>
    <t>Phương pháp Bình quân gia quyền liên hoàn (bình quân sau mỗi lần nhập)</t>
  </si>
  <si>
    <t>Đơn Giá xuất kho ngày 9/6 = ((200*1000)+(960.3*400))/(200+400) = 973.53</t>
  </si>
  <si>
    <t>Đơn giá xuất kho ngày 30/6 = ((40*973.53)+(1000*940.2)+(200*1020))/(40+1000+200) = 954.15</t>
  </si>
  <si>
    <t>Đơn giá xuất kho bình quân cuối kỳ = ((200*1000)+(400*960.3)+(1000*940.2)+(200*1020))/(200+400+1000+200) = 960.18</t>
  </si>
  <si>
    <t>TK PTKH - 131</t>
  </si>
  <si>
    <t>TK CCDC -  153</t>
  </si>
  <si>
    <t>TK TSCĐHH - 211</t>
  </si>
  <si>
    <t>TK V&amp;NTTC -341</t>
  </si>
  <si>
    <t>TK PT-PNK - 338</t>
  </si>
  <si>
    <t>TK VĐTCCSH - 411</t>
  </si>
  <si>
    <t>TK HGĐB - 157</t>
  </si>
  <si>
    <t>BẢNG CÂN ĐỐI TÀI KHOẢN</t>
  </si>
  <si>
    <t>Tháng 01 Năm 200N+1</t>
  </si>
  <si>
    <t>ĐVT: 1.000đ</t>
  </si>
  <si>
    <t>STT</t>
  </si>
  <si>
    <t>Tên Tài khoản</t>
  </si>
  <si>
    <t>Số hiệu TK</t>
  </si>
  <si>
    <t>Số dư đầu kỳ</t>
  </si>
  <si>
    <t>Bài 2 trong file Chương 3: Tài khoản &amp; GSK</t>
  </si>
  <si>
    <t>CC,DC</t>
  </si>
  <si>
    <t>HH</t>
  </si>
  <si>
    <t>HGĐB</t>
  </si>
  <si>
    <t>TSCĐHH</t>
  </si>
  <si>
    <t>PTNB</t>
  </si>
  <si>
    <t>PT- PNK</t>
  </si>
  <si>
    <t>V&amp;NTTC</t>
  </si>
  <si>
    <t>VĐTCSH</t>
  </si>
  <si>
    <t xml:space="preserve">Cộng </t>
  </si>
  <si>
    <t>Ngày 31/01/200N+1</t>
  </si>
  <si>
    <t>Đvt: 1.000đ</t>
  </si>
  <si>
    <t>PT, PNK</t>
  </si>
  <si>
    <t>BẢNG BÁO CÁO TÌNH HÌNH TÀI CHÍNH (CÂN ĐỐI KẾ TOÁN) CÔNG TY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</si>
</sst>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164" fontId="2" fillId="0" borderId="1" xfId="1" applyNumberFormat="1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2" fillId="0" borderId="1" xfId="1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3" xfId="0" applyBorder="1"/>
    <xf numFmtId="43" fontId="0" fillId="0" borderId="4" xfId="1" applyFont="1" applyBorder="1"/>
    <xf numFmtId="43" fontId="0" fillId="0" borderId="7" xfId="1" applyFont="1" applyBorder="1"/>
    <xf numFmtId="43" fontId="0" fillId="0" borderId="0" xfId="1" applyFont="1"/>
    <xf numFmtId="43" fontId="0" fillId="0" borderId="3" xfId="1" applyFont="1" applyBorder="1"/>
    <xf numFmtId="43" fontId="0" fillId="0" borderId="3" xfId="1" applyFont="1" applyBorder="1" applyAlignment="1">
      <alignment horizontal="right"/>
    </xf>
    <xf numFmtId="0" fontId="0" fillId="0" borderId="0" xfId="0" applyBorder="1"/>
    <xf numFmtId="43" fontId="0" fillId="0" borderId="6" xfId="1" applyFont="1" applyBorder="1"/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9" fillId="2" borderId="1" xfId="0" applyFont="1" applyFill="1" applyBorder="1"/>
    <xf numFmtId="0" fontId="0" fillId="2" borderId="5" xfId="0" applyFill="1" applyBorder="1"/>
    <xf numFmtId="0" fontId="0" fillId="2" borderId="5" xfId="0" applyFill="1" applyBorder="1" applyAlignment="1">
      <alignment horizontal="right"/>
    </xf>
    <xf numFmtId="0" fontId="0" fillId="2" borderId="3" xfId="0" applyFill="1" applyBorder="1"/>
    <xf numFmtId="43" fontId="0" fillId="2" borderId="4" xfId="1" applyFont="1" applyFill="1" applyBorder="1"/>
    <xf numFmtId="0" fontId="0" fillId="2" borderId="0" xfId="0" applyFill="1"/>
    <xf numFmtId="43" fontId="0" fillId="2" borderId="7" xfId="1" applyFont="1" applyFill="1" applyBorder="1"/>
    <xf numFmtId="43" fontId="0" fillId="2" borderId="0" xfId="1" applyFont="1" applyFill="1"/>
    <xf numFmtId="43" fontId="0" fillId="2" borderId="3" xfId="1" applyFont="1" applyFill="1" applyBorder="1"/>
    <xf numFmtId="43" fontId="0" fillId="2" borderId="3" xfId="1" applyFont="1" applyFill="1" applyBorder="1" applyAlignment="1">
      <alignment horizontal="right"/>
    </xf>
    <xf numFmtId="0" fontId="9" fillId="4" borderId="8" xfId="0" applyFont="1" applyFill="1" applyBorder="1"/>
    <xf numFmtId="0" fontId="0" fillId="2" borderId="1" xfId="0" applyFill="1" applyBorder="1"/>
    <xf numFmtId="0" fontId="7" fillId="2" borderId="1" xfId="0" applyFont="1" applyFill="1" applyBorder="1"/>
    <xf numFmtId="0" fontId="8" fillId="0" borderId="0" xfId="0" applyFont="1" applyAlignment="1">
      <alignment horizontal="center"/>
    </xf>
    <xf numFmtId="43" fontId="0" fillId="0" borderId="0" xfId="0" applyNumberFormat="1"/>
    <xf numFmtId="43" fontId="8" fillId="2" borderId="0" xfId="0" applyNumberFormat="1" applyFont="1" applyFill="1"/>
    <xf numFmtId="3" fontId="8" fillId="2" borderId="0" xfId="0" applyNumberFormat="1" applyFont="1" applyFill="1"/>
    <xf numFmtId="0" fontId="5" fillId="0" borderId="1" xfId="0" applyFont="1" applyBorder="1" applyAlignment="1">
      <alignment horizontal="center" vertical="center"/>
    </xf>
    <xf numFmtId="16" fontId="5" fillId="0" borderId="1" xfId="0" applyNumberFormat="1" applyFont="1" applyBorder="1"/>
    <xf numFmtId="164" fontId="5" fillId="0" borderId="1" xfId="1" applyNumberFormat="1" applyFont="1" applyBorder="1"/>
    <xf numFmtId="0" fontId="8" fillId="0" borderId="0" xfId="0" applyFont="1"/>
    <xf numFmtId="164" fontId="5" fillId="2" borderId="1" xfId="1" applyNumberFormat="1" applyFont="1" applyFill="1" applyBorder="1"/>
    <xf numFmtId="164" fontId="10" fillId="0" borderId="1" xfId="1" applyNumberFormat="1" applyFont="1" applyBorder="1"/>
    <xf numFmtId="0" fontId="5" fillId="0" borderId="1" xfId="0" applyFont="1" applyBorder="1" applyAlignment="1">
      <alignment horizontal="center" vertical="center"/>
    </xf>
    <xf numFmtId="164" fontId="0" fillId="0" borderId="0" xfId="0" applyNumberFormat="1"/>
    <xf numFmtId="164" fontId="5" fillId="4" borderId="1" xfId="1" applyNumberFormat="1" applyFont="1" applyFill="1" applyBorder="1"/>
    <xf numFmtId="43" fontId="5" fillId="0" borderId="1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164" fontId="10" fillId="2" borderId="1" xfId="1" applyNumberFormat="1" applyFont="1" applyFill="1" applyBorder="1"/>
    <xf numFmtId="43" fontId="9" fillId="2" borderId="7" xfId="1" applyFont="1" applyFill="1" applyBorder="1"/>
    <xf numFmtId="164" fontId="5" fillId="4" borderId="1" xfId="1" applyNumberFormat="1" applyFont="1" applyFill="1" applyBorder="1" applyAlignment="1">
      <alignment vertical="center"/>
    </xf>
    <xf numFmtId="43" fontId="5" fillId="4" borderId="1" xfId="1" applyNumberFormat="1" applyFont="1" applyFill="1" applyBorder="1"/>
    <xf numFmtId="43" fontId="10" fillId="2" borderId="1" xfId="1" applyNumberFormat="1" applyFont="1" applyFill="1" applyBorder="1"/>
    <xf numFmtId="0" fontId="9" fillId="2" borderId="0" xfId="0" applyFont="1" applyFill="1"/>
    <xf numFmtId="0" fontId="0" fillId="0" borderId="0" xfId="0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5</xdr:row>
      <xdr:rowOff>104775</xdr:rowOff>
    </xdr:from>
    <xdr:to>
      <xdr:col>4</xdr:col>
      <xdr:colOff>390525</xdr:colOff>
      <xdr:row>5</xdr:row>
      <xdr:rowOff>104775</xdr:rowOff>
    </xdr:to>
    <xdr:cxnSp macro="">
      <xdr:nvCxnSpPr>
        <xdr:cNvPr id="3" name="Straight Arrow Connector 2"/>
        <xdr:cNvCxnSpPr/>
      </xdr:nvCxnSpPr>
      <xdr:spPr>
        <a:xfrm flipV="1">
          <a:off x="2952750" y="733425"/>
          <a:ext cx="8572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5</xdr:row>
      <xdr:rowOff>76200</xdr:rowOff>
    </xdr:from>
    <xdr:to>
      <xdr:col>8</xdr:col>
      <xdr:colOff>1571625</xdr:colOff>
      <xdr:row>5</xdr:row>
      <xdr:rowOff>76200</xdr:rowOff>
    </xdr:to>
    <xdr:cxnSp macro="">
      <xdr:nvCxnSpPr>
        <xdr:cNvPr id="12" name="Straight Arrow Connector 11"/>
        <xdr:cNvCxnSpPr/>
      </xdr:nvCxnSpPr>
      <xdr:spPr>
        <a:xfrm>
          <a:off x="6591300" y="112395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95250</xdr:rowOff>
    </xdr:from>
    <xdr:to>
      <xdr:col>7</xdr:col>
      <xdr:colOff>457200</xdr:colOff>
      <xdr:row>2</xdr:row>
      <xdr:rowOff>95250</xdr:rowOff>
    </xdr:to>
    <xdr:cxnSp macro="">
      <xdr:nvCxnSpPr>
        <xdr:cNvPr id="3" name="Straight Arrow Connector 2"/>
        <xdr:cNvCxnSpPr/>
      </xdr:nvCxnSpPr>
      <xdr:spPr>
        <a:xfrm>
          <a:off x="3200400" y="476250"/>
          <a:ext cx="1524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6</xdr:row>
      <xdr:rowOff>152400</xdr:rowOff>
    </xdr:from>
    <xdr:to>
      <xdr:col>11</xdr:col>
      <xdr:colOff>571500</xdr:colOff>
      <xdr:row>6</xdr:row>
      <xdr:rowOff>152402</xdr:rowOff>
    </xdr:to>
    <xdr:cxnSp macro="">
      <xdr:nvCxnSpPr>
        <xdr:cNvPr id="5" name="Straight Arrow Connector 4"/>
        <xdr:cNvCxnSpPr/>
      </xdr:nvCxnSpPr>
      <xdr:spPr>
        <a:xfrm flipV="1">
          <a:off x="5924550" y="1295400"/>
          <a:ext cx="1466850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3</xdr:row>
      <xdr:rowOff>104775</xdr:rowOff>
    </xdr:from>
    <xdr:to>
      <xdr:col>5</xdr:col>
      <xdr:colOff>533400</xdr:colOff>
      <xdr:row>3</xdr:row>
      <xdr:rowOff>104775</xdr:rowOff>
    </xdr:to>
    <xdr:cxnSp macro="">
      <xdr:nvCxnSpPr>
        <xdr:cNvPr id="3" name="Straight Arrow Connector 2"/>
        <xdr:cNvCxnSpPr/>
      </xdr:nvCxnSpPr>
      <xdr:spPr>
        <a:xfrm>
          <a:off x="2085975" y="67627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5</xdr:row>
      <xdr:rowOff>57150</xdr:rowOff>
    </xdr:from>
    <xdr:to>
      <xdr:col>5</xdr:col>
      <xdr:colOff>409575</xdr:colOff>
      <xdr:row>5</xdr:row>
      <xdr:rowOff>57150</xdr:rowOff>
    </xdr:to>
    <xdr:cxnSp macro="">
      <xdr:nvCxnSpPr>
        <xdr:cNvPr id="5" name="Straight Arrow Connector 4"/>
        <xdr:cNvCxnSpPr/>
      </xdr:nvCxnSpPr>
      <xdr:spPr>
        <a:xfrm flipH="1">
          <a:off x="2009775" y="1009650"/>
          <a:ext cx="1447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9" workbookViewId="0">
      <selection activeCell="A21" sqref="A21:F32"/>
    </sheetView>
  </sheetViews>
  <sheetFormatPr defaultColWidth="14.5703125" defaultRowHeight="17.25" x14ac:dyDescent="0.3"/>
  <cols>
    <col min="1" max="1" width="4.140625" style="1" customWidth="1"/>
    <col min="2" max="2" width="23.140625" style="1" customWidth="1"/>
    <col min="3" max="3" width="14.5703125" style="1"/>
    <col min="4" max="4" width="4.85546875" style="1" customWidth="1"/>
    <col min="5" max="5" width="26.7109375" style="1" customWidth="1"/>
    <col min="6" max="16384" width="14.5703125" style="1"/>
  </cols>
  <sheetData>
    <row r="1" spans="1:6" x14ac:dyDescent="0.3">
      <c r="A1" s="1" t="s">
        <v>27</v>
      </c>
    </row>
    <row r="3" spans="1:6" x14ac:dyDescent="0.3">
      <c r="A3" s="63" t="s">
        <v>1</v>
      </c>
      <c r="B3" s="63"/>
      <c r="C3" s="63"/>
      <c r="D3" s="63"/>
      <c r="E3" s="63"/>
      <c r="F3" s="63"/>
    </row>
    <row r="4" spans="1:6" x14ac:dyDescent="0.3">
      <c r="A4" s="64" t="s">
        <v>0</v>
      </c>
      <c r="B4" s="64"/>
      <c r="C4" s="64"/>
      <c r="D4" s="64"/>
      <c r="E4" s="64"/>
      <c r="F4" s="64"/>
    </row>
    <row r="5" spans="1:6" x14ac:dyDescent="0.3">
      <c r="A5" s="65" t="s">
        <v>26</v>
      </c>
      <c r="B5" s="65"/>
      <c r="C5" s="65"/>
      <c r="D5" s="65"/>
      <c r="E5" s="65"/>
      <c r="F5" s="65"/>
    </row>
    <row r="6" spans="1:6" x14ac:dyDescent="0.3">
      <c r="A6" s="59" t="s">
        <v>2</v>
      </c>
      <c r="B6" s="60"/>
      <c r="C6" s="61"/>
      <c r="D6" s="62" t="s">
        <v>3</v>
      </c>
      <c r="E6" s="62"/>
      <c r="F6" s="62"/>
    </row>
    <row r="7" spans="1:6" x14ac:dyDescent="0.3">
      <c r="A7" s="2">
        <v>1</v>
      </c>
      <c r="B7" s="2" t="s">
        <v>4</v>
      </c>
      <c r="C7" s="3">
        <v>500</v>
      </c>
      <c r="D7" s="2">
        <v>1</v>
      </c>
      <c r="E7" s="2" t="s">
        <v>6</v>
      </c>
      <c r="F7" s="3">
        <v>800</v>
      </c>
    </row>
    <row r="8" spans="1:6" x14ac:dyDescent="0.3">
      <c r="A8" s="2">
        <v>2</v>
      </c>
      <c r="B8" s="2" t="s">
        <v>5</v>
      </c>
      <c r="C8" s="3">
        <v>3200</v>
      </c>
      <c r="D8" s="2">
        <v>2</v>
      </c>
      <c r="E8" s="2" t="s">
        <v>7</v>
      </c>
      <c r="F8" s="3">
        <v>2100</v>
      </c>
    </row>
    <row r="9" spans="1:6" x14ac:dyDescent="0.3">
      <c r="A9" s="2">
        <v>3</v>
      </c>
      <c r="B9" s="2" t="s">
        <v>9</v>
      </c>
      <c r="C9" s="3">
        <v>1500</v>
      </c>
      <c r="D9" s="2">
        <v>3</v>
      </c>
      <c r="E9" s="2" t="s">
        <v>8</v>
      </c>
      <c r="F9" s="3">
        <v>7000</v>
      </c>
    </row>
    <row r="10" spans="1:6" x14ac:dyDescent="0.3">
      <c r="A10" s="2">
        <v>4</v>
      </c>
      <c r="B10" s="2" t="s">
        <v>11</v>
      </c>
      <c r="C10" s="3">
        <v>2000</v>
      </c>
      <c r="D10" s="2">
        <v>4</v>
      </c>
      <c r="E10" s="2" t="s">
        <v>10</v>
      </c>
      <c r="F10" s="3">
        <v>1800</v>
      </c>
    </row>
    <row r="11" spans="1:6" x14ac:dyDescent="0.3">
      <c r="A11" s="2">
        <v>5</v>
      </c>
      <c r="B11" s="2" t="s">
        <v>13</v>
      </c>
      <c r="C11" s="3">
        <v>7300</v>
      </c>
      <c r="D11" s="2">
        <v>5</v>
      </c>
      <c r="E11" s="2" t="s">
        <v>12</v>
      </c>
      <c r="F11" s="3">
        <v>550</v>
      </c>
    </row>
    <row r="12" spans="1:6" x14ac:dyDescent="0.3">
      <c r="A12" s="2">
        <v>6</v>
      </c>
      <c r="B12" s="2" t="s">
        <v>14</v>
      </c>
      <c r="C12" s="3">
        <v>800</v>
      </c>
      <c r="D12" s="2">
        <v>6</v>
      </c>
      <c r="E12" s="2" t="s">
        <v>15</v>
      </c>
      <c r="F12" s="3">
        <v>900</v>
      </c>
    </row>
    <row r="13" spans="1:6" x14ac:dyDescent="0.3">
      <c r="A13" s="2">
        <v>7</v>
      </c>
      <c r="B13" s="2" t="s">
        <v>16</v>
      </c>
      <c r="C13" s="3">
        <v>200</v>
      </c>
      <c r="D13" s="2">
        <v>7</v>
      </c>
      <c r="E13" s="2" t="s">
        <v>17</v>
      </c>
      <c r="F13" s="4" t="s">
        <v>18</v>
      </c>
    </row>
    <row r="14" spans="1:6" x14ac:dyDescent="0.3">
      <c r="A14" s="6"/>
      <c r="B14" s="7" t="s">
        <v>19</v>
      </c>
      <c r="C14" s="8">
        <f>SUM(C7:C13)</f>
        <v>15500</v>
      </c>
      <c r="D14" s="6"/>
      <c r="E14" s="7" t="s">
        <v>20</v>
      </c>
      <c r="F14" s="8" t="s">
        <v>24</v>
      </c>
    </row>
    <row r="16" spans="1:6" x14ac:dyDescent="0.3">
      <c r="A16" s="1" t="s">
        <v>21</v>
      </c>
      <c r="B16" s="1" t="s">
        <v>22</v>
      </c>
    </row>
    <row r="17" spans="2:2" x14ac:dyDescent="0.3">
      <c r="B17" s="1" t="s">
        <v>23</v>
      </c>
    </row>
    <row r="18" spans="2:2" x14ac:dyDescent="0.3">
      <c r="B18" s="5" t="s">
        <v>25</v>
      </c>
    </row>
  </sheetData>
  <mergeCells count="5">
    <mergeCell ref="A6:C6"/>
    <mergeCell ref="D6:F6"/>
    <mergeCell ref="A3:F3"/>
    <mergeCell ref="A4:F4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3"/>
  <sheetViews>
    <sheetView topLeftCell="A7" workbookViewId="0">
      <selection activeCell="A3" sqref="A3:F23"/>
    </sheetView>
  </sheetViews>
  <sheetFormatPr defaultRowHeight="15" x14ac:dyDescent="0.25"/>
  <cols>
    <col min="1" max="1" width="7" customWidth="1"/>
    <col min="2" max="2" width="27.7109375" customWidth="1"/>
    <col min="3" max="3" width="14.85546875" customWidth="1"/>
    <col min="4" max="4" width="5.85546875" customWidth="1"/>
    <col min="5" max="5" width="33.28515625" customWidth="1"/>
    <col min="6" max="6" width="14" customWidth="1"/>
  </cols>
  <sheetData>
    <row r="3" spans="1:6" ht="17.25" x14ac:dyDescent="0.3">
      <c r="A3" s="63" t="s">
        <v>30</v>
      </c>
      <c r="B3" s="63"/>
      <c r="C3" s="63"/>
      <c r="D3" s="63"/>
      <c r="E3" s="63"/>
      <c r="F3" s="63"/>
    </row>
    <row r="4" spans="1:6" ht="17.25" x14ac:dyDescent="0.3">
      <c r="A4" s="64" t="s">
        <v>31</v>
      </c>
      <c r="B4" s="64"/>
      <c r="C4" s="64"/>
      <c r="D4" s="64"/>
      <c r="E4" s="64"/>
      <c r="F4" s="64"/>
    </row>
    <row r="5" spans="1:6" ht="17.25" x14ac:dyDescent="0.3">
      <c r="A5" s="65" t="s">
        <v>29</v>
      </c>
      <c r="B5" s="65"/>
      <c r="C5" s="65"/>
      <c r="D5" s="65"/>
      <c r="E5" s="65"/>
      <c r="F5" s="65"/>
    </row>
    <row r="6" spans="1:6" ht="17.25" x14ac:dyDescent="0.3">
      <c r="A6" s="59" t="s">
        <v>2</v>
      </c>
      <c r="B6" s="60"/>
      <c r="C6" s="61"/>
      <c r="D6" s="62" t="s">
        <v>3</v>
      </c>
      <c r="E6" s="62"/>
      <c r="F6" s="62"/>
    </row>
    <row r="7" spans="1:6" ht="17.25" x14ac:dyDescent="0.3">
      <c r="A7" s="10">
        <v>1</v>
      </c>
      <c r="B7" s="10" t="s">
        <v>28</v>
      </c>
      <c r="C7" s="11">
        <v>500000</v>
      </c>
      <c r="D7" s="10">
        <v>1</v>
      </c>
      <c r="E7" s="10" t="s">
        <v>35</v>
      </c>
      <c r="F7" s="11">
        <v>6000</v>
      </c>
    </row>
    <row r="8" spans="1:6" ht="17.25" x14ac:dyDescent="0.3">
      <c r="A8" s="10">
        <v>2</v>
      </c>
      <c r="B8" s="10" t="s">
        <v>32</v>
      </c>
      <c r="C8" s="11">
        <v>100000</v>
      </c>
      <c r="D8" s="10">
        <v>2</v>
      </c>
      <c r="E8" s="10" t="s">
        <v>7</v>
      </c>
      <c r="F8" s="11">
        <v>60000</v>
      </c>
    </row>
    <row r="9" spans="1:6" ht="17.25" x14ac:dyDescent="0.3">
      <c r="A9" s="10">
        <v>3</v>
      </c>
      <c r="B9" s="10" t="s">
        <v>33</v>
      </c>
      <c r="C9" s="11">
        <v>500</v>
      </c>
      <c r="D9" s="10">
        <v>3</v>
      </c>
      <c r="E9" s="10" t="s">
        <v>37</v>
      </c>
      <c r="F9" s="11">
        <v>5000</v>
      </c>
    </row>
    <row r="10" spans="1:6" ht="17.25" x14ac:dyDescent="0.3">
      <c r="A10" s="10">
        <v>4</v>
      </c>
      <c r="B10" s="10" t="s">
        <v>34</v>
      </c>
      <c r="C10" s="11">
        <v>90000</v>
      </c>
      <c r="D10" s="10">
        <v>4</v>
      </c>
      <c r="E10" s="10" t="s">
        <v>39</v>
      </c>
      <c r="F10" s="11">
        <v>10000</v>
      </c>
    </row>
    <row r="11" spans="1:6" ht="17.25" x14ac:dyDescent="0.3">
      <c r="A11" s="10">
        <v>5</v>
      </c>
      <c r="B11" s="10" t="s">
        <v>11</v>
      </c>
      <c r="C11" s="11">
        <v>100000</v>
      </c>
      <c r="D11" s="10">
        <v>5</v>
      </c>
      <c r="E11" s="10" t="s">
        <v>40</v>
      </c>
      <c r="F11" s="11">
        <v>50000</v>
      </c>
    </row>
    <row r="12" spans="1:6" s="9" customFormat="1" ht="17.25" x14ac:dyDescent="0.3">
      <c r="A12" s="10">
        <v>6</v>
      </c>
      <c r="B12" s="10" t="s">
        <v>36</v>
      </c>
      <c r="C12" s="11">
        <v>20000</v>
      </c>
      <c r="D12" s="10">
        <v>6</v>
      </c>
      <c r="E12" s="10" t="s">
        <v>8</v>
      </c>
      <c r="F12" s="11">
        <v>900000</v>
      </c>
    </row>
    <row r="13" spans="1:6" s="9" customFormat="1" ht="17.25" x14ac:dyDescent="0.3">
      <c r="A13" s="10">
        <v>7</v>
      </c>
      <c r="B13" s="10" t="s">
        <v>38</v>
      </c>
      <c r="C13" s="11">
        <v>20000</v>
      </c>
      <c r="D13" s="10">
        <v>7</v>
      </c>
      <c r="E13" s="10" t="s">
        <v>45</v>
      </c>
      <c r="F13" s="11">
        <v>15000</v>
      </c>
    </row>
    <row r="14" spans="1:6" s="9" customFormat="1" ht="17.25" x14ac:dyDescent="0.3">
      <c r="A14" s="10">
        <v>8</v>
      </c>
      <c r="B14" s="10" t="s">
        <v>41</v>
      </c>
      <c r="C14" s="11">
        <v>90000</v>
      </c>
      <c r="D14" s="10">
        <v>8</v>
      </c>
      <c r="E14" s="10" t="s">
        <v>12</v>
      </c>
      <c r="F14" s="11">
        <v>18000</v>
      </c>
    </row>
    <row r="15" spans="1:6" s="9" customFormat="1" ht="17.25" x14ac:dyDescent="0.3">
      <c r="A15" s="10">
        <v>9</v>
      </c>
      <c r="B15" s="10" t="s">
        <v>42</v>
      </c>
      <c r="C15" s="11">
        <v>5000</v>
      </c>
      <c r="D15" s="10">
        <v>9</v>
      </c>
      <c r="E15" s="10" t="s">
        <v>15</v>
      </c>
      <c r="F15" s="11">
        <v>10000</v>
      </c>
    </row>
    <row r="16" spans="1:6" s="9" customFormat="1" ht="17.25" x14ac:dyDescent="0.3">
      <c r="A16" s="10">
        <v>10</v>
      </c>
      <c r="B16" s="10" t="s">
        <v>43</v>
      </c>
      <c r="C16" s="11">
        <v>22000</v>
      </c>
      <c r="D16" s="10">
        <v>10</v>
      </c>
      <c r="E16" s="10" t="s">
        <v>47</v>
      </c>
      <c r="F16" s="11">
        <v>20000</v>
      </c>
    </row>
    <row r="17" spans="1:6" s="9" customFormat="1" ht="17.25" x14ac:dyDescent="0.3">
      <c r="A17" s="10">
        <v>11</v>
      </c>
      <c r="B17" s="10" t="s">
        <v>44</v>
      </c>
      <c r="C17" s="11">
        <v>100000</v>
      </c>
      <c r="D17" s="10">
        <v>11</v>
      </c>
      <c r="E17" s="10" t="s">
        <v>49</v>
      </c>
      <c r="F17" s="11">
        <v>2000</v>
      </c>
    </row>
    <row r="18" spans="1:6" s="9" customFormat="1" ht="17.25" x14ac:dyDescent="0.3">
      <c r="A18" s="10">
        <v>12</v>
      </c>
      <c r="B18" s="10" t="s">
        <v>46</v>
      </c>
      <c r="C18" s="11">
        <v>13500</v>
      </c>
      <c r="D18" s="10">
        <v>12</v>
      </c>
      <c r="E18" s="10" t="s">
        <v>10</v>
      </c>
      <c r="F18" s="11">
        <v>20000</v>
      </c>
    </row>
    <row r="19" spans="1:6" s="9" customFormat="1" ht="17.25" x14ac:dyDescent="0.3">
      <c r="A19" s="10">
        <v>13</v>
      </c>
      <c r="B19" s="10" t="s">
        <v>9</v>
      </c>
      <c r="C19" s="11">
        <v>15000</v>
      </c>
      <c r="D19" s="10"/>
      <c r="E19" s="10"/>
      <c r="F19" s="11"/>
    </row>
    <row r="20" spans="1:6" s="9" customFormat="1" ht="17.25" x14ac:dyDescent="0.3">
      <c r="A20" s="10">
        <v>14</v>
      </c>
      <c r="B20" s="10" t="s">
        <v>48</v>
      </c>
      <c r="C20" s="11">
        <v>15000</v>
      </c>
      <c r="D20" s="10"/>
      <c r="E20" s="10"/>
      <c r="F20" s="11"/>
    </row>
    <row r="21" spans="1:6" s="9" customFormat="1" ht="17.25" x14ac:dyDescent="0.3">
      <c r="A21" s="10">
        <v>15</v>
      </c>
      <c r="B21" s="10" t="s">
        <v>50</v>
      </c>
      <c r="C21" s="11">
        <v>5000</v>
      </c>
      <c r="D21" s="10"/>
      <c r="E21" s="10"/>
      <c r="F21" s="11"/>
    </row>
    <row r="22" spans="1:6" ht="17.25" x14ac:dyDescent="0.3">
      <c r="A22" s="10">
        <v>16</v>
      </c>
      <c r="B22" s="10" t="s">
        <v>51</v>
      </c>
      <c r="C22" s="11">
        <v>20000</v>
      </c>
      <c r="D22" s="10"/>
      <c r="E22" s="10"/>
      <c r="F22" s="11"/>
    </row>
    <row r="23" spans="1:6" ht="17.25" x14ac:dyDescent="0.3">
      <c r="A23" s="12"/>
      <c r="B23" s="13" t="s">
        <v>19</v>
      </c>
      <c r="C23" s="14">
        <f>SUM(C7:C22)</f>
        <v>1116000</v>
      </c>
      <c r="D23" s="12"/>
      <c r="E23" s="13" t="s">
        <v>20</v>
      </c>
      <c r="F23" s="14">
        <f>SUM(F7:F18)</f>
        <v>1116000</v>
      </c>
    </row>
  </sheetData>
  <mergeCells count="5">
    <mergeCell ref="D6:F6"/>
    <mergeCell ref="A3:F3"/>
    <mergeCell ref="A4:F4"/>
    <mergeCell ref="A5:F5"/>
    <mergeCell ref="A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workbookViewId="0">
      <selection activeCell="A2" sqref="A2:D10"/>
    </sheetView>
  </sheetViews>
  <sheetFormatPr defaultRowHeight="15" x14ac:dyDescent="0.25"/>
  <cols>
    <col min="2" max="2" width="15.28515625" bestFit="1" customWidth="1"/>
    <col min="3" max="3" width="14.28515625" bestFit="1" customWidth="1"/>
  </cols>
  <sheetData>
    <row r="2" spans="1:4" x14ac:dyDescent="0.25">
      <c r="A2" s="15" t="s">
        <v>52</v>
      </c>
      <c r="B2" s="66" t="s">
        <v>53</v>
      </c>
      <c r="C2" s="66"/>
      <c r="D2" s="16" t="s">
        <v>54</v>
      </c>
    </row>
    <row r="3" spans="1:4" x14ac:dyDescent="0.25">
      <c r="A3" s="17" t="s">
        <v>55</v>
      </c>
      <c r="B3" s="18">
        <v>100000000</v>
      </c>
    </row>
    <row r="4" spans="1:4" x14ac:dyDescent="0.25">
      <c r="A4" t="s">
        <v>56</v>
      </c>
      <c r="B4" s="19">
        <v>40000000</v>
      </c>
      <c r="C4" s="20"/>
      <c r="D4" s="20"/>
    </row>
    <row r="5" spans="1:4" x14ac:dyDescent="0.25">
      <c r="B5" s="19"/>
      <c r="C5" s="20">
        <v>1000000</v>
      </c>
      <c r="D5" s="20" t="s">
        <v>57</v>
      </c>
    </row>
    <row r="6" spans="1:4" x14ac:dyDescent="0.25">
      <c r="B6" s="19"/>
      <c r="C6" s="20">
        <v>5000000</v>
      </c>
      <c r="D6" s="20" t="s">
        <v>58</v>
      </c>
    </row>
    <row r="7" spans="1:4" x14ac:dyDescent="0.25">
      <c r="A7" t="s">
        <v>59</v>
      </c>
      <c r="B7" s="19">
        <v>10000000</v>
      </c>
      <c r="C7" s="20"/>
      <c r="D7" s="20"/>
    </row>
    <row r="8" spans="1:4" x14ac:dyDescent="0.25">
      <c r="B8" s="19"/>
      <c r="C8" s="20">
        <v>3000000</v>
      </c>
      <c r="D8" s="20" t="s">
        <v>60</v>
      </c>
    </row>
    <row r="9" spans="1:4" x14ac:dyDescent="0.25">
      <c r="A9" s="17" t="s">
        <v>61</v>
      </c>
      <c r="B9" s="18">
        <f>SUM(B4:B8)</f>
        <v>50000000</v>
      </c>
      <c r="C9" s="21">
        <f>SUM(C3:C8)</f>
        <v>9000000</v>
      </c>
      <c r="D9" s="22" t="s">
        <v>61</v>
      </c>
    </row>
    <row r="10" spans="1:4" x14ac:dyDescent="0.25">
      <c r="A10" t="s">
        <v>62</v>
      </c>
      <c r="B10" s="19">
        <f>B3+B9-C9</f>
        <v>141000000</v>
      </c>
      <c r="C10" s="20"/>
      <c r="D10" s="20"/>
    </row>
  </sheetData>
  <mergeCells count="1">
    <mergeCell ref="B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opLeftCell="A4" workbookViewId="0">
      <selection activeCell="N26" sqref="N26"/>
    </sheetView>
  </sheetViews>
  <sheetFormatPr defaultRowHeight="15" x14ac:dyDescent="0.25"/>
  <cols>
    <col min="1" max="1" width="7" customWidth="1"/>
    <col min="2" max="2" width="15.5703125" customWidth="1"/>
    <col min="3" max="3" width="19.5703125" customWidth="1"/>
    <col min="6" max="6" width="7.5703125" customWidth="1"/>
    <col min="7" max="7" width="16.28515625" customWidth="1"/>
    <col min="8" max="8" width="15.7109375" customWidth="1"/>
  </cols>
  <sheetData>
    <row r="2" spans="1:9" x14ac:dyDescent="0.25">
      <c r="A2" s="15" t="s">
        <v>52</v>
      </c>
      <c r="B2" s="66" t="s">
        <v>53</v>
      </c>
      <c r="C2" s="66"/>
      <c r="D2" s="16" t="s">
        <v>54</v>
      </c>
      <c r="F2" s="15" t="s">
        <v>52</v>
      </c>
      <c r="G2" s="66" t="s">
        <v>63</v>
      </c>
      <c r="H2" s="66"/>
      <c r="I2" s="16" t="s">
        <v>54</v>
      </c>
    </row>
    <row r="3" spans="1:9" x14ac:dyDescent="0.25">
      <c r="A3" s="17" t="s">
        <v>55</v>
      </c>
      <c r="B3" s="18">
        <v>50000000</v>
      </c>
      <c r="C3" s="9"/>
      <c r="D3" s="9"/>
      <c r="F3" s="17" t="s">
        <v>55</v>
      </c>
      <c r="G3" s="18">
        <v>16000000</v>
      </c>
      <c r="H3" s="9"/>
      <c r="I3" s="9"/>
    </row>
    <row r="4" spans="1:9" x14ac:dyDescent="0.25">
      <c r="A4" s="9" t="s">
        <v>66</v>
      </c>
      <c r="B4" s="19">
        <v>8000000</v>
      </c>
      <c r="C4" s="20"/>
      <c r="D4" s="20"/>
      <c r="F4" s="9" t="s">
        <v>56</v>
      </c>
      <c r="G4" s="19">
        <v>8000000</v>
      </c>
      <c r="H4" s="20"/>
      <c r="I4" s="20"/>
    </row>
    <row r="5" spans="1:9" x14ac:dyDescent="0.25">
      <c r="A5" s="9"/>
      <c r="B5" s="19"/>
      <c r="C5" s="20">
        <v>12000000</v>
      </c>
      <c r="D5" s="20" t="s">
        <v>67</v>
      </c>
      <c r="F5" s="9"/>
      <c r="G5" s="19"/>
      <c r="H5" s="20">
        <v>5000000</v>
      </c>
      <c r="I5" s="20" t="s">
        <v>65</v>
      </c>
    </row>
    <row r="6" spans="1:9" x14ac:dyDescent="0.25">
      <c r="A6" s="9"/>
      <c r="B6" s="19"/>
      <c r="C6" s="20">
        <v>8000000</v>
      </c>
      <c r="D6" s="20" t="s">
        <v>68</v>
      </c>
      <c r="F6" s="9" t="s">
        <v>67</v>
      </c>
      <c r="G6" s="19">
        <v>12000000</v>
      </c>
      <c r="H6" s="20"/>
      <c r="I6" s="20"/>
    </row>
    <row r="7" spans="1:9" x14ac:dyDescent="0.25">
      <c r="A7" s="9"/>
      <c r="B7" s="19"/>
      <c r="C7" s="20">
        <v>2000000</v>
      </c>
      <c r="D7" s="20" t="s">
        <v>69</v>
      </c>
      <c r="F7" s="9" t="s">
        <v>60</v>
      </c>
      <c r="G7" s="19">
        <v>10000000</v>
      </c>
      <c r="H7" s="20"/>
      <c r="I7" s="20"/>
    </row>
    <row r="8" spans="1:9" s="9" customFormat="1" x14ac:dyDescent="0.25">
      <c r="B8" s="19"/>
      <c r="C8" s="20">
        <v>5000000</v>
      </c>
      <c r="D8" s="20" t="s">
        <v>60</v>
      </c>
      <c r="G8" s="19"/>
      <c r="H8" s="20">
        <v>4000000</v>
      </c>
      <c r="I8" s="20" t="s">
        <v>70</v>
      </c>
    </row>
    <row r="9" spans="1:9" s="9" customFormat="1" x14ac:dyDescent="0.25">
      <c r="A9" s="9" t="s">
        <v>71</v>
      </c>
      <c r="B9" s="19">
        <v>10000000</v>
      </c>
      <c r="C9" s="20"/>
      <c r="D9" s="20"/>
      <c r="F9" s="9" t="s">
        <v>72</v>
      </c>
      <c r="G9" s="19">
        <v>15000000</v>
      </c>
      <c r="H9" s="20"/>
      <c r="I9" s="20"/>
    </row>
    <row r="10" spans="1:9" s="9" customFormat="1" x14ac:dyDescent="0.25">
      <c r="B10" s="19"/>
      <c r="C10" s="20"/>
      <c r="D10" s="20"/>
      <c r="G10" s="19"/>
      <c r="H10" s="20">
        <v>5000000</v>
      </c>
      <c r="I10" s="20" t="s">
        <v>73</v>
      </c>
    </row>
    <row r="11" spans="1:9" x14ac:dyDescent="0.25">
      <c r="A11" s="9"/>
      <c r="B11" s="19"/>
      <c r="C11" s="20"/>
      <c r="D11" s="20"/>
      <c r="F11" s="9"/>
      <c r="G11" s="19"/>
      <c r="H11" s="20"/>
      <c r="I11" s="20"/>
    </row>
    <row r="12" spans="1:9" x14ac:dyDescent="0.25">
      <c r="A12" s="17" t="s">
        <v>61</v>
      </c>
      <c r="B12" s="18">
        <f>SUM(B4:B11)</f>
        <v>18000000</v>
      </c>
      <c r="C12" s="21">
        <f>SUM(C3:C11)</f>
        <v>27000000</v>
      </c>
      <c r="D12" s="22" t="s">
        <v>61</v>
      </c>
      <c r="F12" s="17" t="s">
        <v>61</v>
      </c>
      <c r="G12" s="18">
        <f>SUM(G4:G11)</f>
        <v>45000000</v>
      </c>
      <c r="H12" s="21">
        <f>SUM(H3:H11)</f>
        <v>14000000</v>
      </c>
      <c r="I12" s="22" t="s">
        <v>61</v>
      </c>
    </row>
    <row r="13" spans="1:9" x14ac:dyDescent="0.25">
      <c r="A13" s="9" t="s">
        <v>62</v>
      </c>
      <c r="B13" s="19">
        <f>B3+B12-C12</f>
        <v>41000000</v>
      </c>
      <c r="C13" s="20"/>
      <c r="D13" s="20"/>
      <c r="F13" s="9" t="s">
        <v>62</v>
      </c>
      <c r="G13" s="19">
        <f>G3+G12-H12</f>
        <v>47000000</v>
      </c>
      <c r="H13" s="20"/>
      <c r="I13" s="20"/>
    </row>
    <row r="14" spans="1:9" x14ac:dyDescent="0.25">
      <c r="A14" s="9"/>
      <c r="B14" s="9"/>
      <c r="C14" s="9"/>
      <c r="D14" s="9"/>
    </row>
    <row r="16" spans="1:9" x14ac:dyDescent="0.25">
      <c r="A16" s="15" t="s">
        <v>52</v>
      </c>
      <c r="B16" s="66" t="s">
        <v>64</v>
      </c>
      <c r="C16" s="66"/>
      <c r="D16" s="16" t="s">
        <v>54</v>
      </c>
    </row>
    <row r="17" spans="1:4" x14ac:dyDescent="0.25">
      <c r="A17" s="23"/>
      <c r="B17" s="24"/>
      <c r="C17" s="21">
        <v>20000000</v>
      </c>
      <c r="D17" s="17" t="s">
        <v>55</v>
      </c>
    </row>
    <row r="18" spans="1:4" x14ac:dyDescent="0.25">
      <c r="A18" s="9"/>
      <c r="B18" s="19"/>
      <c r="C18" s="20">
        <v>8000000</v>
      </c>
      <c r="D18" s="20" t="s">
        <v>56</v>
      </c>
    </row>
    <row r="19" spans="1:4" x14ac:dyDescent="0.25">
      <c r="A19" s="9" t="s">
        <v>68</v>
      </c>
      <c r="B19" s="19">
        <v>8000000</v>
      </c>
      <c r="C19" s="20">
        <v>5000000</v>
      </c>
      <c r="D19" s="20" t="s">
        <v>60</v>
      </c>
    </row>
    <row r="20" spans="1:4" x14ac:dyDescent="0.25">
      <c r="A20" s="9"/>
      <c r="B20" s="19"/>
      <c r="C20" s="20">
        <v>15000000</v>
      </c>
      <c r="D20" s="20" t="s">
        <v>72</v>
      </c>
    </row>
    <row r="21" spans="1:4" x14ac:dyDescent="0.25">
      <c r="A21" s="9"/>
      <c r="B21" s="19"/>
      <c r="C21" s="20"/>
      <c r="D21" s="20"/>
    </row>
    <row r="22" spans="1:4" x14ac:dyDescent="0.25">
      <c r="A22" s="9"/>
      <c r="B22" s="19"/>
      <c r="C22" s="20"/>
      <c r="D22" s="20"/>
    </row>
    <row r="23" spans="1:4" x14ac:dyDescent="0.25">
      <c r="A23" s="17" t="s">
        <v>61</v>
      </c>
      <c r="B23" s="18">
        <f>SUM(B18:B22)</f>
        <v>8000000</v>
      </c>
      <c r="C23" s="21">
        <f>SUM(C18:C22)</f>
        <v>28000000</v>
      </c>
      <c r="D23" s="22" t="s">
        <v>61</v>
      </c>
    </row>
    <row r="24" spans="1:4" x14ac:dyDescent="0.25">
      <c r="A24" s="9"/>
      <c r="B24" s="19"/>
      <c r="C24" s="20">
        <f>C17+C23-B23</f>
        <v>40000000</v>
      </c>
      <c r="D24" s="20" t="s">
        <v>62</v>
      </c>
    </row>
  </sheetData>
  <mergeCells count="3">
    <mergeCell ref="B2:C2"/>
    <mergeCell ref="G2:H2"/>
    <mergeCell ref="B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4"/>
  <sheetViews>
    <sheetView topLeftCell="A25" workbookViewId="0">
      <selection activeCell="F52" sqref="F52"/>
    </sheetView>
  </sheetViews>
  <sheetFormatPr defaultRowHeight="15" x14ac:dyDescent="0.25"/>
  <cols>
    <col min="1" max="1" width="6.42578125" customWidth="1"/>
    <col min="2" max="2" width="18.5703125" customWidth="1"/>
    <col min="3" max="3" width="16.42578125" customWidth="1"/>
    <col min="4" max="4" width="13.28515625" customWidth="1"/>
    <col min="5" max="5" width="17.5703125" customWidth="1"/>
    <col min="6" max="6" width="11.5703125" customWidth="1"/>
    <col min="7" max="7" width="12" customWidth="1"/>
    <col min="8" max="8" width="13.7109375" customWidth="1"/>
  </cols>
  <sheetData>
    <row r="2" spans="1:15" x14ac:dyDescent="0.25">
      <c r="A2" s="33" t="s">
        <v>52</v>
      </c>
      <c r="B2" s="74" t="s">
        <v>74</v>
      </c>
      <c r="C2" s="74"/>
      <c r="D2" s="34" t="s">
        <v>54</v>
      </c>
      <c r="F2" s="15" t="s">
        <v>52</v>
      </c>
      <c r="G2" s="66" t="s">
        <v>75</v>
      </c>
      <c r="H2" s="66"/>
      <c r="I2" s="16" t="s">
        <v>54</v>
      </c>
      <c r="L2" s="15" t="s">
        <v>52</v>
      </c>
      <c r="M2" s="66" t="s">
        <v>76</v>
      </c>
      <c r="N2" s="66"/>
      <c r="O2" s="16" t="s">
        <v>54</v>
      </c>
    </row>
    <row r="3" spans="1:15" x14ac:dyDescent="0.25">
      <c r="A3" s="35" t="s">
        <v>55</v>
      </c>
      <c r="B3" s="36">
        <v>980</v>
      </c>
      <c r="C3" s="37"/>
      <c r="D3" s="37"/>
      <c r="F3" s="17" t="s">
        <v>55</v>
      </c>
      <c r="G3" s="18">
        <v>230</v>
      </c>
      <c r="H3" s="9"/>
      <c r="I3" s="9"/>
      <c r="L3" s="17" t="s">
        <v>55</v>
      </c>
      <c r="M3" s="18">
        <v>460</v>
      </c>
      <c r="N3" s="9"/>
      <c r="O3" s="9"/>
    </row>
    <row r="4" spans="1:15" x14ac:dyDescent="0.25">
      <c r="A4" s="37" t="s">
        <v>78</v>
      </c>
      <c r="B4" s="38">
        <v>685</v>
      </c>
      <c r="C4" s="39"/>
      <c r="D4" s="39"/>
      <c r="F4" s="9"/>
      <c r="G4" s="19"/>
      <c r="H4" s="20"/>
      <c r="I4" s="20"/>
      <c r="L4" s="9" t="s">
        <v>56</v>
      </c>
      <c r="M4" s="19">
        <v>525</v>
      </c>
      <c r="N4" s="20"/>
      <c r="O4" s="20"/>
    </row>
    <row r="5" spans="1:15" x14ac:dyDescent="0.25">
      <c r="A5" s="37"/>
      <c r="B5" s="38"/>
      <c r="C5" s="39">
        <v>290</v>
      </c>
      <c r="D5" s="39" t="s">
        <v>80</v>
      </c>
      <c r="F5" s="9"/>
      <c r="G5" s="19"/>
      <c r="H5" s="20">
        <v>130</v>
      </c>
      <c r="I5" s="20" t="s">
        <v>66</v>
      </c>
      <c r="L5" s="9"/>
      <c r="M5" s="19"/>
      <c r="N5" s="20">
        <v>200</v>
      </c>
      <c r="O5" s="20" t="s">
        <v>66</v>
      </c>
    </row>
    <row r="6" spans="1:15" x14ac:dyDescent="0.25">
      <c r="A6" s="37"/>
      <c r="B6" s="38"/>
      <c r="C6" s="39">
        <v>330</v>
      </c>
      <c r="D6" s="39" t="s">
        <v>66</v>
      </c>
      <c r="F6" s="9"/>
      <c r="G6" s="19"/>
      <c r="H6" s="20"/>
      <c r="I6" s="20"/>
      <c r="L6" s="9"/>
      <c r="M6" s="19"/>
      <c r="N6" s="20"/>
      <c r="O6" s="20"/>
    </row>
    <row r="7" spans="1:15" x14ac:dyDescent="0.25">
      <c r="A7" s="37"/>
      <c r="B7" s="38"/>
      <c r="C7" s="39">
        <v>250</v>
      </c>
      <c r="D7" s="39" t="s">
        <v>67</v>
      </c>
      <c r="F7" s="9" t="s">
        <v>68</v>
      </c>
      <c r="G7" s="19">
        <v>165</v>
      </c>
      <c r="H7" s="20"/>
      <c r="I7" s="20"/>
      <c r="L7" s="9"/>
      <c r="M7" s="19"/>
      <c r="N7" s="20"/>
      <c r="O7" s="20"/>
    </row>
    <row r="8" spans="1:15" x14ac:dyDescent="0.25">
      <c r="A8" s="37" t="s">
        <v>68</v>
      </c>
      <c r="B8" s="38">
        <v>165</v>
      </c>
      <c r="C8" s="39"/>
      <c r="D8" s="39"/>
      <c r="F8" s="9"/>
      <c r="G8" s="19"/>
      <c r="H8" s="20"/>
      <c r="I8" s="20"/>
      <c r="L8" s="9"/>
      <c r="M8" s="19"/>
      <c r="N8" s="20"/>
      <c r="O8" s="20"/>
    </row>
    <row r="9" spans="1:15" x14ac:dyDescent="0.25">
      <c r="A9" s="37"/>
      <c r="B9" s="38"/>
      <c r="C9" s="39"/>
      <c r="D9" s="39"/>
      <c r="F9" s="9"/>
      <c r="G9" s="19"/>
      <c r="H9" s="20"/>
      <c r="I9" s="20"/>
      <c r="L9" s="9"/>
      <c r="M9" s="19"/>
      <c r="N9" s="20"/>
      <c r="O9" s="20"/>
    </row>
    <row r="10" spans="1:15" x14ac:dyDescent="0.25">
      <c r="A10" s="37"/>
      <c r="B10" s="38"/>
      <c r="C10" s="39"/>
      <c r="D10" s="39"/>
      <c r="F10" s="9"/>
      <c r="G10" s="19"/>
      <c r="H10" s="20"/>
      <c r="I10" s="20"/>
      <c r="L10" s="9"/>
      <c r="M10" s="19"/>
      <c r="N10" s="20"/>
      <c r="O10" s="20"/>
    </row>
    <row r="11" spans="1:15" x14ac:dyDescent="0.25">
      <c r="A11" s="37"/>
      <c r="B11" s="38"/>
      <c r="C11" s="39"/>
      <c r="D11" s="39"/>
      <c r="F11" s="9"/>
      <c r="G11" s="19"/>
      <c r="H11" s="20"/>
      <c r="I11" s="20"/>
      <c r="L11" s="9"/>
      <c r="M11" s="19"/>
      <c r="N11" s="20"/>
      <c r="O11" s="20"/>
    </row>
    <row r="12" spans="1:15" x14ac:dyDescent="0.25">
      <c r="A12" s="35" t="s">
        <v>61</v>
      </c>
      <c r="B12" s="36">
        <f>SUM(B4:B11)</f>
        <v>850</v>
      </c>
      <c r="C12" s="40">
        <f>SUM(C3:C11)</f>
        <v>870</v>
      </c>
      <c r="D12" s="41" t="s">
        <v>61</v>
      </c>
      <c r="F12" s="17" t="s">
        <v>61</v>
      </c>
      <c r="G12" s="18">
        <f>SUM(G4:G11)</f>
        <v>165</v>
      </c>
      <c r="H12" s="21">
        <f>SUM(H3:H11)</f>
        <v>130</v>
      </c>
      <c r="I12" s="22" t="s">
        <v>61</v>
      </c>
      <c r="L12" s="17" t="s">
        <v>61</v>
      </c>
      <c r="M12" s="18">
        <f>SUM(M4:M11)</f>
        <v>525</v>
      </c>
      <c r="N12" s="21">
        <f>SUM(N3:N11)</f>
        <v>200</v>
      </c>
      <c r="O12" s="22" t="s">
        <v>61</v>
      </c>
    </row>
    <row r="13" spans="1:15" x14ac:dyDescent="0.25">
      <c r="A13" s="37" t="s">
        <v>62</v>
      </c>
      <c r="B13" s="38">
        <f>B3+B12-C12</f>
        <v>960</v>
      </c>
      <c r="C13" s="39"/>
      <c r="D13" s="39"/>
      <c r="F13" s="9" t="s">
        <v>62</v>
      </c>
      <c r="G13" s="19">
        <f>G3+G12-H12</f>
        <v>265</v>
      </c>
      <c r="H13" s="20"/>
      <c r="I13" s="20"/>
      <c r="L13" s="9" t="s">
        <v>62</v>
      </c>
      <c r="M13" s="19">
        <f>M3+M12-N12</f>
        <v>785</v>
      </c>
      <c r="N13" s="20"/>
      <c r="O13" s="20"/>
    </row>
    <row r="14" spans="1:15" x14ac:dyDescent="0.25">
      <c r="A14" s="37"/>
      <c r="B14" s="37"/>
      <c r="C14" s="37"/>
      <c r="D14" s="37"/>
    </row>
    <row r="18" spans="1:15" x14ac:dyDescent="0.25">
      <c r="F18" s="15" t="s">
        <v>52</v>
      </c>
      <c r="G18" s="66" t="s">
        <v>77</v>
      </c>
      <c r="H18" s="66"/>
      <c r="I18" s="16" t="s">
        <v>54</v>
      </c>
      <c r="L18" s="15" t="s">
        <v>52</v>
      </c>
      <c r="M18" s="66" t="s">
        <v>79</v>
      </c>
      <c r="N18" s="66"/>
      <c r="O18" s="16" t="s">
        <v>54</v>
      </c>
    </row>
    <row r="19" spans="1:15" x14ac:dyDescent="0.25">
      <c r="F19" s="17" t="s">
        <v>55</v>
      </c>
      <c r="G19" s="18">
        <v>290</v>
      </c>
      <c r="H19" s="9"/>
      <c r="I19" s="9"/>
      <c r="L19" s="17" t="s">
        <v>55</v>
      </c>
      <c r="M19" s="18">
        <v>0</v>
      </c>
      <c r="N19" s="9"/>
      <c r="O19" s="9"/>
    </row>
    <row r="20" spans="1:15" x14ac:dyDescent="0.25">
      <c r="F20" s="9"/>
      <c r="G20" s="19"/>
      <c r="H20" s="20">
        <v>290</v>
      </c>
      <c r="I20" s="20" t="s">
        <v>65</v>
      </c>
      <c r="L20" s="9" t="s">
        <v>78</v>
      </c>
      <c r="M20" s="19">
        <v>160</v>
      </c>
      <c r="N20" s="20"/>
      <c r="O20" s="20"/>
    </row>
    <row r="21" spans="1:15" x14ac:dyDescent="0.25">
      <c r="F21" s="9"/>
      <c r="G21" s="19"/>
      <c r="H21" s="20">
        <v>250</v>
      </c>
      <c r="I21" s="20" t="s">
        <v>67</v>
      </c>
      <c r="L21" s="9"/>
      <c r="M21" s="19"/>
      <c r="N21" s="20"/>
      <c r="O21" s="20"/>
    </row>
    <row r="22" spans="1:15" x14ac:dyDescent="0.25">
      <c r="F22" s="9"/>
      <c r="G22" s="19"/>
      <c r="H22" s="20"/>
      <c r="I22" s="20"/>
      <c r="L22" s="9"/>
      <c r="M22" s="19"/>
      <c r="N22" s="20"/>
      <c r="O22" s="20"/>
    </row>
    <row r="23" spans="1:15" x14ac:dyDescent="0.25">
      <c r="F23" s="9"/>
      <c r="G23" s="19"/>
      <c r="H23" s="20"/>
      <c r="I23" s="20"/>
      <c r="L23" s="9"/>
      <c r="M23" s="19"/>
      <c r="N23" s="20"/>
      <c r="O23" s="20"/>
    </row>
    <row r="24" spans="1:15" x14ac:dyDescent="0.25">
      <c r="F24" s="9"/>
      <c r="G24" s="19"/>
      <c r="H24" s="20"/>
      <c r="I24" s="20"/>
      <c r="L24" s="9"/>
      <c r="M24" s="19"/>
      <c r="N24" s="20"/>
      <c r="O24" s="20"/>
    </row>
    <row r="25" spans="1:15" x14ac:dyDescent="0.25">
      <c r="F25" s="9"/>
      <c r="G25" s="19"/>
      <c r="H25" s="20"/>
      <c r="I25" s="20"/>
      <c r="L25" s="9"/>
      <c r="M25" s="19"/>
      <c r="N25" s="20"/>
      <c r="O25" s="20"/>
    </row>
    <row r="26" spans="1:15" x14ac:dyDescent="0.25">
      <c r="F26" s="9"/>
      <c r="G26" s="19"/>
      <c r="H26" s="20"/>
      <c r="I26" s="20"/>
      <c r="L26" s="9"/>
      <c r="M26" s="19"/>
      <c r="N26" s="20"/>
      <c r="O26" s="20"/>
    </row>
    <row r="27" spans="1:15" x14ac:dyDescent="0.25">
      <c r="F27" s="9"/>
      <c r="G27" s="19"/>
      <c r="H27" s="20"/>
      <c r="I27" s="20"/>
      <c r="L27" s="9"/>
      <c r="M27" s="19"/>
      <c r="N27" s="20"/>
      <c r="O27" s="20"/>
    </row>
    <row r="28" spans="1:15" x14ac:dyDescent="0.25">
      <c r="F28" s="17" t="s">
        <v>61</v>
      </c>
      <c r="G28" s="18">
        <f>SUM(G20:G27)</f>
        <v>0</v>
      </c>
      <c r="H28" s="21">
        <f>SUM(H19:H27)</f>
        <v>540</v>
      </c>
      <c r="I28" s="22" t="s">
        <v>61</v>
      </c>
      <c r="L28" s="17" t="s">
        <v>61</v>
      </c>
      <c r="M28" s="18">
        <f>SUM(M20:M27)</f>
        <v>160</v>
      </c>
      <c r="N28" s="21">
        <f>SUM(N19:N27)</f>
        <v>0</v>
      </c>
      <c r="O28" s="22" t="s">
        <v>61</v>
      </c>
    </row>
    <row r="29" spans="1:15" x14ac:dyDescent="0.25">
      <c r="F29" s="9"/>
      <c r="G29" s="19"/>
      <c r="H29" s="20">
        <v>250</v>
      </c>
      <c r="I29" s="20" t="s">
        <v>62</v>
      </c>
      <c r="L29" s="9" t="s">
        <v>62</v>
      </c>
      <c r="M29" s="19">
        <f>M19+M28-N28</f>
        <v>160</v>
      </c>
      <c r="N29" s="20"/>
      <c r="O29" s="20"/>
    </row>
    <row r="32" spans="1:15" x14ac:dyDescent="0.25">
      <c r="A32" s="71" t="s">
        <v>104</v>
      </c>
      <c r="B32" s="71"/>
      <c r="C32" s="71"/>
      <c r="D32" s="71"/>
      <c r="E32" s="71"/>
      <c r="F32" s="71"/>
      <c r="G32" s="71"/>
      <c r="H32" s="71"/>
    </row>
    <row r="33" spans="1:10" x14ac:dyDescent="0.25">
      <c r="A33" s="67" t="s">
        <v>120</v>
      </c>
      <c r="B33" s="67"/>
      <c r="C33" s="67"/>
      <c r="D33" s="67"/>
      <c r="E33" s="67"/>
      <c r="F33" s="67"/>
      <c r="G33" s="67"/>
      <c r="H33" s="67"/>
    </row>
    <row r="34" spans="1:10" x14ac:dyDescent="0.25">
      <c r="A34" s="67" t="s">
        <v>105</v>
      </c>
      <c r="B34" s="67"/>
      <c r="C34" s="67"/>
      <c r="D34" s="67"/>
      <c r="E34" s="67"/>
      <c r="F34" s="67"/>
      <c r="G34" s="67"/>
      <c r="H34" s="67"/>
    </row>
    <row r="36" spans="1:10" x14ac:dyDescent="0.25">
      <c r="A36" s="73" t="s">
        <v>106</v>
      </c>
      <c r="B36" s="73" t="s">
        <v>107</v>
      </c>
      <c r="C36" s="72" t="s">
        <v>108</v>
      </c>
      <c r="D36" s="72"/>
      <c r="E36" s="72" t="s">
        <v>109</v>
      </c>
      <c r="F36" s="72"/>
      <c r="G36" s="72" t="s">
        <v>110</v>
      </c>
      <c r="H36" s="72"/>
    </row>
    <row r="37" spans="1:10" x14ac:dyDescent="0.25">
      <c r="A37" s="73"/>
      <c r="B37" s="73"/>
      <c r="C37" s="30" t="s">
        <v>52</v>
      </c>
      <c r="D37" s="30" t="s">
        <v>54</v>
      </c>
      <c r="E37" s="30" t="s">
        <v>52</v>
      </c>
      <c r="F37" s="30" t="s">
        <v>54</v>
      </c>
      <c r="G37" s="30" t="s">
        <v>52</v>
      </c>
      <c r="H37" s="30" t="s">
        <v>54</v>
      </c>
    </row>
    <row r="38" spans="1:10" x14ac:dyDescent="0.25">
      <c r="A38" s="30">
        <v>1</v>
      </c>
      <c r="B38" s="31" t="s">
        <v>121</v>
      </c>
      <c r="C38" s="31">
        <v>230</v>
      </c>
      <c r="D38" s="31"/>
      <c r="E38" s="31">
        <v>165</v>
      </c>
      <c r="F38" s="31">
        <v>130</v>
      </c>
      <c r="G38" s="31">
        <v>265</v>
      </c>
      <c r="H38" s="31"/>
    </row>
    <row r="39" spans="1:10" x14ac:dyDescent="0.25">
      <c r="A39" s="30">
        <v>2</v>
      </c>
      <c r="B39" s="31" t="s">
        <v>122</v>
      </c>
      <c r="C39" s="31">
        <v>460</v>
      </c>
      <c r="D39" s="31"/>
      <c r="E39" s="31">
        <v>525</v>
      </c>
      <c r="F39" s="31">
        <v>200</v>
      </c>
      <c r="G39" s="31">
        <v>785</v>
      </c>
      <c r="H39" s="31"/>
    </row>
    <row r="40" spans="1:10" x14ac:dyDescent="0.25">
      <c r="A40" s="30">
        <v>3</v>
      </c>
      <c r="B40" s="31" t="s">
        <v>123</v>
      </c>
      <c r="C40" s="31">
        <v>290</v>
      </c>
      <c r="D40" s="31"/>
      <c r="E40" s="31">
        <v>0</v>
      </c>
      <c r="F40" s="31">
        <v>540</v>
      </c>
      <c r="G40" s="31"/>
      <c r="H40" s="31">
        <v>250</v>
      </c>
    </row>
    <row r="41" spans="1:10" x14ac:dyDescent="0.25">
      <c r="A41" s="30">
        <v>4</v>
      </c>
      <c r="B41" s="31" t="s">
        <v>124</v>
      </c>
      <c r="C41" s="31">
        <v>0</v>
      </c>
      <c r="D41" s="31"/>
      <c r="E41" s="31">
        <v>160</v>
      </c>
      <c r="F41" s="31">
        <v>0</v>
      </c>
      <c r="G41" s="31">
        <v>160</v>
      </c>
      <c r="H41" s="31"/>
    </row>
    <row r="42" spans="1:10" x14ac:dyDescent="0.25">
      <c r="A42" s="32"/>
      <c r="B42" s="32" t="s">
        <v>111</v>
      </c>
      <c r="C42" s="32">
        <f>SUM(C38:C41)</f>
        <v>980</v>
      </c>
      <c r="D42" s="32">
        <f t="shared" ref="D42:H42" si="0">SUM(D38:D41)</f>
        <v>0</v>
      </c>
      <c r="E42" s="32">
        <f t="shared" si="0"/>
        <v>850</v>
      </c>
      <c r="F42" s="32">
        <f t="shared" si="0"/>
        <v>870</v>
      </c>
      <c r="G42" s="32">
        <f t="shared" si="0"/>
        <v>1210</v>
      </c>
      <c r="H42" s="32">
        <f t="shared" si="0"/>
        <v>250</v>
      </c>
      <c r="J42" s="42"/>
    </row>
    <row r="44" spans="1:10" x14ac:dyDescent="0.25">
      <c r="A44" t="s">
        <v>112</v>
      </c>
      <c r="C44">
        <v>980</v>
      </c>
      <c r="E44">
        <v>850</v>
      </c>
      <c r="F44">
        <v>870</v>
      </c>
      <c r="G44">
        <v>960</v>
      </c>
    </row>
    <row r="45" spans="1:10" x14ac:dyDescent="0.25">
      <c r="A45" t="s">
        <v>113</v>
      </c>
    </row>
    <row r="46" spans="1:10" x14ac:dyDescent="0.25">
      <c r="A46" s="71" t="s">
        <v>116</v>
      </c>
      <c r="B46" s="71"/>
      <c r="C46" s="71"/>
      <c r="D46" s="71"/>
      <c r="E46" s="71"/>
      <c r="F46" s="71"/>
    </row>
    <row r="47" spans="1:10" s="9" customFormat="1" x14ac:dyDescent="0.25">
      <c r="A47" s="67" t="s">
        <v>117</v>
      </c>
      <c r="B47" s="67"/>
      <c r="C47" s="67"/>
      <c r="D47" s="67"/>
      <c r="E47" s="67"/>
      <c r="F47" s="67"/>
    </row>
    <row r="48" spans="1:10" s="9" customFormat="1" x14ac:dyDescent="0.25">
      <c r="A48" s="67" t="s">
        <v>105</v>
      </c>
      <c r="B48" s="67"/>
      <c r="C48" s="67"/>
      <c r="D48" s="67"/>
      <c r="E48" s="67"/>
      <c r="F48" s="67"/>
    </row>
    <row r="49" spans="1:6" s="9" customFormat="1" x14ac:dyDescent="0.25">
      <c r="A49" s="29"/>
      <c r="B49" s="29"/>
      <c r="C49" s="29"/>
      <c r="D49" s="29"/>
      <c r="E49" s="29"/>
      <c r="F49" s="29"/>
    </row>
    <row r="50" spans="1:6" x14ac:dyDescent="0.25">
      <c r="A50" s="68" t="s">
        <v>2</v>
      </c>
      <c r="B50" s="69"/>
      <c r="C50" s="70"/>
      <c r="D50" s="68" t="s">
        <v>3</v>
      </c>
      <c r="E50" s="69"/>
      <c r="F50" s="70"/>
    </row>
    <row r="51" spans="1:6" x14ac:dyDescent="0.25">
      <c r="A51" s="31">
        <v>1</v>
      </c>
      <c r="B51" s="31" t="s">
        <v>114</v>
      </c>
      <c r="C51" s="31"/>
      <c r="D51" s="31">
        <v>1</v>
      </c>
      <c r="E51" s="31" t="s">
        <v>114</v>
      </c>
      <c r="F51" s="31"/>
    </row>
    <row r="52" spans="1:6" x14ac:dyDescent="0.25">
      <c r="A52" s="31" t="s">
        <v>114</v>
      </c>
      <c r="B52" s="31" t="s">
        <v>115</v>
      </c>
      <c r="C52" s="31">
        <v>1210</v>
      </c>
      <c r="D52" s="31" t="s">
        <v>118</v>
      </c>
      <c r="E52" s="31" t="s">
        <v>119</v>
      </c>
      <c r="F52" s="31">
        <v>250</v>
      </c>
    </row>
    <row r="53" spans="1:6" x14ac:dyDescent="0.25">
      <c r="A53" s="31"/>
      <c r="B53" s="31"/>
      <c r="C53" s="31"/>
      <c r="D53" s="31"/>
      <c r="E53" s="31"/>
      <c r="F53" s="31"/>
    </row>
    <row r="54" spans="1:6" x14ac:dyDescent="0.25">
      <c r="A54" s="31"/>
      <c r="B54" s="31"/>
      <c r="C54" s="31"/>
      <c r="D54" s="31"/>
      <c r="E54" s="31"/>
      <c r="F54" s="31"/>
    </row>
  </sheetData>
  <mergeCells count="18">
    <mergeCell ref="B2:C2"/>
    <mergeCell ref="G2:H2"/>
    <mergeCell ref="M2:N2"/>
    <mergeCell ref="G18:H18"/>
    <mergeCell ref="M18:N18"/>
    <mergeCell ref="A48:F48"/>
    <mergeCell ref="D50:F50"/>
    <mergeCell ref="A50:C50"/>
    <mergeCell ref="A32:H32"/>
    <mergeCell ref="A33:H33"/>
    <mergeCell ref="A34:H34"/>
    <mergeCell ref="A46:F46"/>
    <mergeCell ref="A47:F47"/>
    <mergeCell ref="C36:D36"/>
    <mergeCell ref="E36:F36"/>
    <mergeCell ref="G36:H36"/>
    <mergeCell ref="A36:A37"/>
    <mergeCell ref="B36:B3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I18" sqref="I18"/>
    </sheetView>
  </sheetViews>
  <sheetFormatPr defaultRowHeight="15" x14ac:dyDescent="0.25"/>
  <cols>
    <col min="1" max="1" width="40.5703125" customWidth="1"/>
    <col min="3" max="3" width="10.140625" customWidth="1"/>
    <col min="4" max="4" width="9.140625" style="9"/>
    <col min="9" max="9" width="30" customWidth="1"/>
  </cols>
  <sheetData>
    <row r="1" spans="1:10" ht="16.5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</row>
    <row r="2" spans="1:10" ht="16.5" x14ac:dyDescent="0.25">
      <c r="A2" s="77" t="s">
        <v>84</v>
      </c>
      <c r="B2" s="78"/>
      <c r="C2" s="78"/>
      <c r="D2" s="78"/>
      <c r="E2" s="78"/>
      <c r="F2" s="78"/>
      <c r="G2" s="78"/>
      <c r="H2" s="78"/>
      <c r="I2" s="78"/>
      <c r="J2" s="79"/>
    </row>
    <row r="3" spans="1:10" s="9" customFormat="1" ht="16.5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s="9" customFormat="1" ht="16.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16.5" x14ac:dyDescent="0.25">
      <c r="A5" s="25"/>
      <c r="B5" s="25"/>
      <c r="D5" s="25" t="s">
        <v>93</v>
      </c>
      <c r="E5" s="25"/>
      <c r="F5" s="25"/>
      <c r="G5" s="25"/>
      <c r="H5" s="25"/>
      <c r="I5" s="28" t="s">
        <v>92</v>
      </c>
      <c r="J5" s="25"/>
    </row>
    <row r="6" spans="1:10" ht="16.5" x14ac:dyDescent="0.25">
      <c r="A6" s="25" t="s">
        <v>91</v>
      </c>
      <c r="B6" s="26" t="s">
        <v>82</v>
      </c>
      <c r="C6" s="25"/>
      <c r="D6" s="25"/>
      <c r="E6" s="25"/>
      <c r="F6" s="75" t="s">
        <v>86</v>
      </c>
      <c r="G6" s="76"/>
      <c r="H6" s="25"/>
      <c r="I6" s="25"/>
      <c r="J6" s="26" t="s">
        <v>81</v>
      </c>
    </row>
    <row r="7" spans="1:10" ht="16.5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</row>
    <row r="8" spans="1:10" ht="16.5" x14ac:dyDescent="0.25">
      <c r="A8" s="25" t="s">
        <v>83</v>
      </c>
      <c r="B8" s="25">
        <v>10</v>
      </c>
      <c r="C8" s="25"/>
      <c r="D8" s="25"/>
      <c r="E8" s="25"/>
      <c r="F8" s="80" t="s">
        <v>5</v>
      </c>
      <c r="G8" s="80"/>
      <c r="H8" s="25"/>
      <c r="I8" s="25" t="s">
        <v>87</v>
      </c>
      <c r="J8" s="25">
        <v>30</v>
      </c>
    </row>
    <row r="9" spans="1:10" ht="16.5" x14ac:dyDescent="0.25">
      <c r="A9" s="25" t="s">
        <v>89</v>
      </c>
      <c r="B9" s="25">
        <v>1</v>
      </c>
      <c r="C9" s="25"/>
      <c r="D9" s="25"/>
      <c r="E9" s="25"/>
      <c r="F9" s="80"/>
      <c r="G9" s="80"/>
      <c r="H9" s="25"/>
      <c r="I9" s="25" t="s">
        <v>88</v>
      </c>
      <c r="J9" s="25">
        <v>3</v>
      </c>
    </row>
    <row r="10" spans="1:10" ht="16.5" x14ac:dyDescent="0.25">
      <c r="A10" s="25" t="s">
        <v>85</v>
      </c>
      <c r="B10" s="25">
        <v>11</v>
      </c>
      <c r="C10" s="25"/>
      <c r="D10" s="25"/>
      <c r="E10" s="25"/>
      <c r="F10" s="80"/>
      <c r="G10" s="80"/>
      <c r="H10" s="25"/>
      <c r="I10" s="25" t="s">
        <v>85</v>
      </c>
      <c r="J10" s="25">
        <v>33</v>
      </c>
    </row>
    <row r="11" spans="1:10" ht="16.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16.5" x14ac:dyDescent="0.25">
      <c r="A12" s="25" t="s">
        <v>95</v>
      </c>
      <c r="B12" s="25"/>
      <c r="C12" s="25"/>
      <c r="D12" s="25"/>
      <c r="E12" s="25"/>
      <c r="F12" s="25"/>
      <c r="G12" s="25"/>
      <c r="H12" s="25"/>
      <c r="I12" s="25" t="s">
        <v>99</v>
      </c>
      <c r="J12" s="25"/>
    </row>
    <row r="13" spans="1:10" ht="16.5" x14ac:dyDescent="0.25">
      <c r="A13" s="25" t="s">
        <v>90</v>
      </c>
      <c r="B13" s="25"/>
      <c r="C13" s="25"/>
      <c r="D13" s="25"/>
      <c r="E13" s="25"/>
      <c r="F13" s="25"/>
      <c r="G13" s="25"/>
      <c r="H13" s="25"/>
      <c r="I13" s="25" t="s">
        <v>100</v>
      </c>
      <c r="J13" s="25"/>
    </row>
    <row r="14" spans="1:10" ht="16.5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</row>
    <row r="15" spans="1:10" ht="16.5" x14ac:dyDescent="0.25">
      <c r="A15" s="25" t="s">
        <v>94</v>
      </c>
      <c r="B15" s="25"/>
      <c r="C15" s="25"/>
      <c r="D15" s="25"/>
      <c r="E15" s="25"/>
      <c r="F15" s="25"/>
      <c r="G15" s="25"/>
      <c r="H15" s="25"/>
      <c r="I15" s="25" t="s">
        <v>94</v>
      </c>
      <c r="J15" s="25"/>
    </row>
    <row r="16" spans="1:10" ht="16.5" x14ac:dyDescent="0.25">
      <c r="A16" s="25" t="s">
        <v>96</v>
      </c>
      <c r="B16" s="25"/>
      <c r="C16" s="25"/>
      <c r="D16" s="25"/>
      <c r="E16" s="25"/>
      <c r="F16" s="25"/>
      <c r="G16" s="25"/>
      <c r="H16" s="25"/>
      <c r="I16" s="25" t="s">
        <v>102</v>
      </c>
      <c r="J16" s="25">
        <v>275</v>
      </c>
    </row>
    <row r="17" spans="1:10" ht="16.5" x14ac:dyDescent="0.25">
      <c r="A17" s="25" t="s">
        <v>97</v>
      </c>
      <c r="B17" s="25"/>
      <c r="C17" s="25"/>
      <c r="D17" s="25"/>
      <c r="E17" s="25"/>
      <c r="F17" s="25"/>
      <c r="G17" s="25"/>
      <c r="H17" s="25"/>
      <c r="I17" s="25" t="s">
        <v>101</v>
      </c>
      <c r="J17" s="25">
        <v>250</v>
      </c>
    </row>
    <row r="18" spans="1:10" ht="16.5" x14ac:dyDescent="0.25">
      <c r="A18" s="25" t="s">
        <v>98</v>
      </c>
      <c r="I18" s="25" t="s">
        <v>103</v>
      </c>
      <c r="J18" s="25">
        <v>25</v>
      </c>
    </row>
    <row r="19" spans="1:10" ht="16.5" x14ac:dyDescent="0.25">
      <c r="I19" s="25"/>
      <c r="J19" s="25"/>
    </row>
  </sheetData>
  <mergeCells count="3">
    <mergeCell ref="F6:G6"/>
    <mergeCell ref="A2:J2"/>
    <mergeCell ref="F8:G1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K11" sqref="K11"/>
    </sheetView>
  </sheetViews>
  <sheetFormatPr defaultRowHeight="15" x14ac:dyDescent="0.25"/>
  <cols>
    <col min="2" max="2" width="14.140625" customWidth="1"/>
    <col min="3" max="3" width="10.5703125" customWidth="1"/>
    <col min="4" max="4" width="18.5703125" customWidth="1"/>
    <col min="5" max="5" width="20.7109375" customWidth="1"/>
    <col min="7" max="7" width="6.7109375" customWidth="1"/>
    <col min="8" max="8" width="13.42578125" customWidth="1"/>
    <col min="9" max="9" width="14.7109375" customWidth="1"/>
    <col min="10" max="10" width="20.7109375" customWidth="1"/>
    <col min="11" max="11" width="17.28515625" customWidth="1"/>
  </cols>
  <sheetData>
    <row r="1" spans="1:13" s="9" customFormat="1" x14ac:dyDescent="0.25"/>
    <row r="2" spans="1:13" s="9" customFormat="1" x14ac:dyDescent="0.25">
      <c r="A2" s="9" t="s">
        <v>126</v>
      </c>
      <c r="B2" s="9">
        <v>60</v>
      </c>
      <c r="C2" s="9" t="s">
        <v>127</v>
      </c>
      <c r="D2" s="9">
        <v>5</v>
      </c>
    </row>
    <row r="3" spans="1:13" s="9" customFormat="1" x14ac:dyDescent="0.25"/>
    <row r="5" spans="1:13" x14ac:dyDescent="0.25">
      <c r="A5" t="s">
        <v>125</v>
      </c>
      <c r="G5" t="s">
        <v>133</v>
      </c>
    </row>
    <row r="7" spans="1:13" x14ac:dyDescent="0.25">
      <c r="A7" s="31" t="s">
        <v>128</v>
      </c>
      <c r="B7" s="31" t="s">
        <v>129</v>
      </c>
      <c r="C7" s="31" t="s">
        <v>130</v>
      </c>
      <c r="D7" s="31" t="s">
        <v>131</v>
      </c>
      <c r="E7" s="31" t="s">
        <v>132</v>
      </c>
      <c r="G7" s="31" t="s">
        <v>128</v>
      </c>
      <c r="H7" s="31" t="s">
        <v>129</v>
      </c>
      <c r="I7" s="31" t="s">
        <v>130</v>
      </c>
      <c r="J7" s="31" t="s">
        <v>131</v>
      </c>
      <c r="K7" s="31" t="s">
        <v>132</v>
      </c>
    </row>
    <row r="8" spans="1:13" x14ac:dyDescent="0.25">
      <c r="A8" s="31">
        <v>0</v>
      </c>
      <c r="B8" s="31">
        <v>60</v>
      </c>
      <c r="C8" s="31">
        <v>0</v>
      </c>
      <c r="D8" s="31">
        <v>0</v>
      </c>
      <c r="E8" s="31">
        <v>60</v>
      </c>
      <c r="G8" s="31">
        <v>0</v>
      </c>
      <c r="H8" s="31">
        <v>60</v>
      </c>
      <c r="I8" s="31">
        <v>0</v>
      </c>
      <c r="J8" s="31">
        <v>0</v>
      </c>
      <c r="K8" s="31">
        <v>60</v>
      </c>
    </row>
    <row r="9" spans="1:13" x14ac:dyDescent="0.25">
      <c r="A9" s="31">
        <v>1</v>
      </c>
      <c r="B9" s="31">
        <v>60</v>
      </c>
      <c r="C9" s="31">
        <f>$B$2/$D$2</f>
        <v>12</v>
      </c>
      <c r="D9" s="31">
        <f>C9</f>
        <v>12</v>
      </c>
      <c r="E9" s="31">
        <f>E8-D9</f>
        <v>48</v>
      </c>
      <c r="G9" s="31">
        <v>1</v>
      </c>
      <c r="H9" s="31">
        <v>60</v>
      </c>
      <c r="I9" s="31">
        <f>K8*0.4</f>
        <v>24</v>
      </c>
      <c r="J9" s="31">
        <v>24</v>
      </c>
      <c r="K9" s="31">
        <f>K8-J9</f>
        <v>36</v>
      </c>
    </row>
    <row r="10" spans="1:13" x14ac:dyDescent="0.25">
      <c r="A10" s="31">
        <v>2</v>
      </c>
      <c r="B10" s="31">
        <v>60</v>
      </c>
      <c r="C10" s="31">
        <f t="shared" ref="C10:C13" si="0">$B$2/$D$2</f>
        <v>12</v>
      </c>
      <c r="D10" s="31">
        <f>D9+C10</f>
        <v>24</v>
      </c>
      <c r="E10" s="31">
        <f>B10-D10</f>
        <v>36</v>
      </c>
      <c r="G10" s="31">
        <v>2</v>
      </c>
      <c r="H10" s="31">
        <v>60</v>
      </c>
      <c r="I10" s="31">
        <f>K9*0.4</f>
        <v>14.4</v>
      </c>
      <c r="J10" s="31">
        <f>J9+I10</f>
        <v>38.4</v>
      </c>
      <c r="K10" s="31">
        <f>K8-J10</f>
        <v>21.6</v>
      </c>
    </row>
    <row r="11" spans="1:13" x14ac:dyDescent="0.25">
      <c r="A11" s="31">
        <v>3</v>
      </c>
      <c r="B11" s="31">
        <v>60</v>
      </c>
      <c r="C11" s="31">
        <f t="shared" si="0"/>
        <v>12</v>
      </c>
      <c r="D11" s="31">
        <f t="shared" ref="D11:D13" si="1">D10+C11</f>
        <v>36</v>
      </c>
      <c r="E11" s="31">
        <f t="shared" ref="E11:E13" si="2">B11-D11</f>
        <v>24</v>
      </c>
      <c r="G11" s="31">
        <v>3</v>
      </c>
      <c r="H11" s="31">
        <v>60</v>
      </c>
      <c r="I11" s="31">
        <f>K10*0.4</f>
        <v>8.64</v>
      </c>
      <c r="J11" s="31">
        <f>J10+I11</f>
        <v>47.04</v>
      </c>
      <c r="K11" s="31">
        <f>K8-J11</f>
        <v>12.96</v>
      </c>
      <c r="M11">
        <f>K11/2</f>
        <v>6.48</v>
      </c>
    </row>
    <row r="12" spans="1:13" x14ac:dyDescent="0.25">
      <c r="A12" s="31">
        <v>4</v>
      </c>
      <c r="B12" s="31">
        <v>60</v>
      </c>
      <c r="C12" s="31">
        <f t="shared" si="0"/>
        <v>12</v>
      </c>
      <c r="D12" s="31">
        <f t="shared" si="1"/>
        <v>48</v>
      </c>
      <c r="E12" s="31">
        <f t="shared" si="2"/>
        <v>12</v>
      </c>
      <c r="G12" s="43">
        <v>4</v>
      </c>
      <c r="H12" s="43">
        <v>60</v>
      </c>
      <c r="I12" s="44">
        <f>M11</f>
        <v>6.48</v>
      </c>
      <c r="J12" s="43">
        <f>J11+I12</f>
        <v>53.519999999999996</v>
      </c>
      <c r="K12" s="43">
        <f>K8-J12</f>
        <v>6.480000000000004</v>
      </c>
    </row>
    <row r="13" spans="1:13" x14ac:dyDescent="0.25">
      <c r="A13" s="31">
        <v>5</v>
      </c>
      <c r="B13" s="31">
        <v>60</v>
      </c>
      <c r="C13" s="31">
        <f t="shared" si="0"/>
        <v>12</v>
      </c>
      <c r="D13" s="31">
        <f t="shared" si="1"/>
        <v>60</v>
      </c>
      <c r="E13" s="31">
        <f t="shared" si="2"/>
        <v>0</v>
      </c>
      <c r="G13" s="43">
        <v>5</v>
      </c>
      <c r="H13" s="43">
        <v>60</v>
      </c>
      <c r="I13" s="44">
        <f>M11</f>
        <v>6.48</v>
      </c>
      <c r="J13" s="43">
        <f>J12+I13</f>
        <v>60</v>
      </c>
      <c r="K13" s="43">
        <f>K8-J13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D24" sqref="D24"/>
    </sheetView>
  </sheetViews>
  <sheetFormatPr defaultRowHeight="15" x14ac:dyDescent="0.25"/>
  <cols>
    <col min="2" max="2" width="19.42578125" customWidth="1"/>
    <col min="3" max="3" width="16.85546875" bestFit="1" customWidth="1"/>
    <col min="7" max="7" width="10.85546875" customWidth="1"/>
  </cols>
  <sheetData>
    <row r="1" spans="1:13" x14ac:dyDescent="0.25">
      <c r="A1" t="s">
        <v>142</v>
      </c>
      <c r="B1" t="s">
        <v>143</v>
      </c>
    </row>
    <row r="2" spans="1:13" x14ac:dyDescent="0.25">
      <c r="G2" t="s">
        <v>136</v>
      </c>
    </row>
    <row r="3" spans="1:13" x14ac:dyDescent="0.25">
      <c r="C3" t="s">
        <v>134</v>
      </c>
      <c r="I3" t="s">
        <v>135</v>
      </c>
    </row>
    <row r="4" spans="1:13" x14ac:dyDescent="0.25">
      <c r="I4" s="45" t="s">
        <v>137</v>
      </c>
    </row>
    <row r="5" spans="1:13" x14ac:dyDescent="0.25">
      <c r="I5" t="s">
        <v>138</v>
      </c>
    </row>
    <row r="6" spans="1:13" x14ac:dyDescent="0.25">
      <c r="I6" t="s">
        <v>139</v>
      </c>
    </row>
    <row r="7" spans="1:13" x14ac:dyDescent="0.25">
      <c r="M7" t="s">
        <v>140</v>
      </c>
    </row>
    <row r="8" spans="1:13" x14ac:dyDescent="0.25">
      <c r="K8" t="s">
        <v>141</v>
      </c>
    </row>
    <row r="10" spans="1:13" x14ac:dyDescent="0.25">
      <c r="A10" t="s">
        <v>146</v>
      </c>
      <c r="C10" s="20">
        <f xml:space="preserve"> 5*15000*21500</f>
        <v>1612500000</v>
      </c>
    </row>
    <row r="11" spans="1:13" x14ac:dyDescent="0.25">
      <c r="A11" t="s">
        <v>147</v>
      </c>
      <c r="C11" s="46">
        <f>C10*0.12</f>
        <v>193500000</v>
      </c>
    </row>
    <row r="12" spans="1:13" x14ac:dyDescent="0.25">
      <c r="A12" t="s">
        <v>139</v>
      </c>
      <c r="C12" s="46">
        <f>(C10+C11)*0.1</f>
        <v>180600000</v>
      </c>
    </row>
    <row r="13" spans="1:13" x14ac:dyDescent="0.25">
      <c r="A13" t="s">
        <v>148</v>
      </c>
      <c r="C13" s="46"/>
    </row>
    <row r="14" spans="1:13" x14ac:dyDescent="0.25">
      <c r="A14" t="s">
        <v>149</v>
      </c>
      <c r="C14" s="46">
        <f>7700000/1.1</f>
        <v>6999999.9999999991</v>
      </c>
    </row>
    <row r="15" spans="1:13" x14ac:dyDescent="0.25">
      <c r="A15" t="s">
        <v>150</v>
      </c>
      <c r="C15">
        <f>880000/1.1</f>
        <v>799999.99999999988</v>
      </c>
    </row>
    <row r="16" spans="1:13" x14ac:dyDescent="0.25">
      <c r="A16" t="s">
        <v>151</v>
      </c>
      <c r="C16">
        <f>1210000/1.1</f>
        <v>1100000</v>
      </c>
    </row>
    <row r="17" spans="1:2" s="9" customFormat="1" x14ac:dyDescent="0.25">
      <c r="B17" s="9" t="s">
        <v>152</v>
      </c>
    </row>
    <row r="18" spans="1:2" s="9" customFormat="1" x14ac:dyDescent="0.25">
      <c r="B18" s="47">
        <f>C10+C11+C14+C15+C16</f>
        <v>1814900000</v>
      </c>
    </row>
    <row r="19" spans="1:2" s="9" customFormat="1" x14ac:dyDescent="0.25">
      <c r="B19" s="47"/>
    </row>
    <row r="20" spans="1:2" x14ac:dyDescent="0.25">
      <c r="A20" t="s">
        <v>57</v>
      </c>
      <c r="B20" t="s">
        <v>144</v>
      </c>
    </row>
    <row r="21" spans="1:2" x14ac:dyDescent="0.25">
      <c r="B21" t="s">
        <v>145</v>
      </c>
    </row>
    <row r="22" spans="1:2" x14ac:dyDescent="0.25">
      <c r="B22" s="48">
        <v>313850000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6" workbookViewId="0">
      <selection activeCell="A16" sqref="A16:I29"/>
    </sheetView>
  </sheetViews>
  <sheetFormatPr defaultRowHeight="15" x14ac:dyDescent="0.25"/>
  <cols>
    <col min="3" max="3" width="10" bestFit="1" customWidth="1"/>
    <col min="4" max="4" width="13.28515625" customWidth="1"/>
    <col min="5" max="5" width="14.28515625" customWidth="1"/>
    <col min="6" max="6" width="12" customWidth="1"/>
    <col min="7" max="7" width="15.28515625" customWidth="1"/>
    <col min="8" max="8" width="14.85546875" customWidth="1"/>
    <col min="9" max="9" width="18.5703125" customWidth="1"/>
    <col min="11" max="11" width="10.5703125" bestFit="1" customWidth="1"/>
  </cols>
  <sheetData>
    <row r="1" spans="1:9" x14ac:dyDescent="0.25">
      <c r="A1" s="52" t="s">
        <v>153</v>
      </c>
      <c r="B1" s="52"/>
    </row>
    <row r="3" spans="1:9" ht="16.5" x14ac:dyDescent="0.25">
      <c r="A3" s="81" t="s">
        <v>154</v>
      </c>
      <c r="B3" s="81"/>
      <c r="C3" s="81"/>
      <c r="D3" s="81"/>
      <c r="E3" s="81"/>
      <c r="F3" s="81"/>
      <c r="G3" s="81"/>
      <c r="H3" s="81"/>
      <c r="I3" s="81"/>
    </row>
    <row r="4" spans="1:9" ht="16.5" x14ac:dyDescent="0.25">
      <c r="A4" s="82" t="s">
        <v>29</v>
      </c>
      <c r="B4" s="82"/>
      <c r="C4" s="82"/>
      <c r="D4" s="82"/>
      <c r="E4" s="82"/>
      <c r="F4" s="82"/>
      <c r="G4" s="82"/>
      <c r="H4" s="82"/>
      <c r="I4" s="82"/>
    </row>
    <row r="5" spans="1:9" ht="16.5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9" ht="16.5" x14ac:dyDescent="0.25">
      <c r="A6" s="85" t="s">
        <v>155</v>
      </c>
      <c r="B6" s="85" t="s">
        <v>156</v>
      </c>
      <c r="C6" s="85" t="s">
        <v>157</v>
      </c>
      <c r="D6" s="85" t="s">
        <v>158</v>
      </c>
      <c r="E6" s="85"/>
      <c r="F6" s="85" t="s">
        <v>161</v>
      </c>
      <c r="G6" s="85"/>
      <c r="H6" s="85" t="s">
        <v>162</v>
      </c>
      <c r="I6" s="85"/>
    </row>
    <row r="7" spans="1:9" ht="16.5" x14ac:dyDescent="0.25">
      <c r="A7" s="85"/>
      <c r="B7" s="85"/>
      <c r="C7" s="85"/>
      <c r="D7" s="49" t="s">
        <v>159</v>
      </c>
      <c r="E7" s="49" t="s">
        <v>160</v>
      </c>
      <c r="F7" s="49" t="s">
        <v>159</v>
      </c>
      <c r="G7" s="49" t="s">
        <v>160</v>
      </c>
      <c r="H7" s="49" t="s">
        <v>159</v>
      </c>
      <c r="I7" s="49" t="s">
        <v>160</v>
      </c>
    </row>
    <row r="8" spans="1:9" ht="16.5" x14ac:dyDescent="0.25">
      <c r="A8" s="50">
        <v>43862</v>
      </c>
      <c r="B8" s="51"/>
      <c r="C8" s="51">
        <f>I8/H8</f>
        <v>15000</v>
      </c>
      <c r="D8" s="51"/>
      <c r="E8" s="51"/>
      <c r="F8" s="51"/>
      <c r="G8" s="51"/>
      <c r="H8" s="51">
        <v>1000</v>
      </c>
      <c r="I8" s="51">
        <v>15000000</v>
      </c>
    </row>
    <row r="9" spans="1:9" ht="16.5" x14ac:dyDescent="0.25">
      <c r="A9" s="50">
        <v>43863</v>
      </c>
      <c r="B9" s="51"/>
      <c r="C9" s="51"/>
      <c r="D9" s="51"/>
      <c r="E9" s="51"/>
      <c r="F9" s="51">
        <v>300</v>
      </c>
      <c r="G9" s="51">
        <f>F9*C8</f>
        <v>4500000</v>
      </c>
      <c r="H9" s="51">
        <f>H8-F9</f>
        <v>700</v>
      </c>
      <c r="I9" s="51">
        <f>I8-G9</f>
        <v>10500000</v>
      </c>
    </row>
    <row r="10" spans="1:9" ht="16.5" x14ac:dyDescent="0.25">
      <c r="A10" s="50">
        <v>43866</v>
      </c>
      <c r="B10" s="51"/>
      <c r="C10" s="51">
        <f>E10/D10</f>
        <v>15350</v>
      </c>
      <c r="D10" s="51">
        <v>500</v>
      </c>
      <c r="E10" s="51">
        <f>(15050*D10+150000)</f>
        <v>7675000</v>
      </c>
      <c r="F10" s="51"/>
      <c r="G10" s="51"/>
      <c r="H10" s="51">
        <f>H9+D10</f>
        <v>1200</v>
      </c>
      <c r="I10" s="51">
        <f>I9+E10</f>
        <v>18175000</v>
      </c>
    </row>
    <row r="11" spans="1:9" ht="16.5" x14ac:dyDescent="0.25">
      <c r="A11" s="50">
        <v>43871</v>
      </c>
      <c r="B11" s="51"/>
      <c r="C11" s="51"/>
      <c r="D11" s="51"/>
      <c r="E11" s="51"/>
      <c r="F11" s="51">
        <v>1000</v>
      </c>
      <c r="G11" s="51">
        <f>I9+(300*C10)</f>
        <v>15105000</v>
      </c>
      <c r="H11" s="51">
        <f>H10-F11</f>
        <v>200</v>
      </c>
      <c r="I11" s="51">
        <f>I10-G11</f>
        <v>3070000</v>
      </c>
    </row>
    <row r="12" spans="1:9" ht="16.5" x14ac:dyDescent="0.25">
      <c r="A12" s="50">
        <v>43881</v>
      </c>
      <c r="B12" s="51"/>
      <c r="C12" s="51">
        <f>E12/D12</f>
        <v>14650</v>
      </c>
      <c r="D12" s="51">
        <v>1500</v>
      </c>
      <c r="E12" s="51">
        <f>(D12*14500)+225000</f>
        <v>21975000</v>
      </c>
      <c r="F12" s="51"/>
      <c r="G12" s="51"/>
      <c r="H12" s="51">
        <f>H11+D12</f>
        <v>1700</v>
      </c>
      <c r="I12" s="51">
        <f>I11+E12</f>
        <v>25045000</v>
      </c>
    </row>
    <row r="13" spans="1:9" ht="16.5" x14ac:dyDescent="0.25">
      <c r="A13" s="50">
        <v>43886</v>
      </c>
      <c r="B13" s="51"/>
      <c r="C13" s="51"/>
      <c r="D13" s="51"/>
      <c r="E13" s="51"/>
      <c r="F13" s="51">
        <v>1100</v>
      </c>
      <c r="G13" s="51">
        <f>I11+(900*C12)</f>
        <v>16255000</v>
      </c>
      <c r="H13" s="54">
        <f>H12-F13</f>
        <v>600</v>
      </c>
      <c r="I13" s="54">
        <f>I12-G13</f>
        <v>8790000</v>
      </c>
    </row>
    <row r="14" spans="1:9" ht="16.5" x14ac:dyDescent="0.25">
      <c r="A14" s="83" t="s">
        <v>111</v>
      </c>
      <c r="B14" s="84"/>
      <c r="C14" s="51"/>
      <c r="D14" s="51"/>
      <c r="E14" s="51">
        <f>E10+E12</f>
        <v>29650000</v>
      </c>
      <c r="F14" s="51"/>
      <c r="G14" s="51">
        <f>G9+G11+G13</f>
        <v>35860000</v>
      </c>
      <c r="H14" s="51"/>
      <c r="I14" s="51"/>
    </row>
    <row r="16" spans="1:9" x14ac:dyDescent="0.25">
      <c r="A16" t="s">
        <v>163</v>
      </c>
    </row>
    <row r="18" spans="1:9" ht="16.5" x14ac:dyDescent="0.25">
      <c r="A18" s="81" t="s">
        <v>154</v>
      </c>
      <c r="B18" s="81"/>
      <c r="C18" s="81"/>
      <c r="D18" s="81"/>
      <c r="E18" s="81"/>
      <c r="F18" s="81"/>
      <c r="G18" s="81"/>
      <c r="H18" s="81"/>
      <c r="I18" s="81"/>
    </row>
    <row r="19" spans="1:9" ht="16.5" x14ac:dyDescent="0.25">
      <c r="A19" s="82" t="s">
        <v>29</v>
      </c>
      <c r="B19" s="82"/>
      <c r="C19" s="82"/>
      <c r="D19" s="82"/>
      <c r="E19" s="82"/>
      <c r="F19" s="82"/>
      <c r="G19" s="82"/>
      <c r="H19" s="82"/>
      <c r="I19" s="82"/>
    </row>
    <row r="20" spans="1:9" ht="16.5" x14ac:dyDescent="0.25">
      <c r="A20" s="25"/>
      <c r="B20" s="25"/>
      <c r="C20" s="25"/>
      <c r="D20" s="25"/>
      <c r="E20" s="25"/>
      <c r="F20" s="25"/>
      <c r="G20" s="25"/>
      <c r="H20" s="25"/>
      <c r="I20" s="25"/>
    </row>
    <row r="21" spans="1:9" ht="16.5" x14ac:dyDescent="0.25">
      <c r="A21" s="85" t="s">
        <v>155</v>
      </c>
      <c r="B21" s="85" t="s">
        <v>156</v>
      </c>
      <c r="C21" s="85" t="s">
        <v>157</v>
      </c>
      <c r="D21" s="85" t="s">
        <v>158</v>
      </c>
      <c r="E21" s="85"/>
      <c r="F21" s="85" t="s">
        <v>161</v>
      </c>
      <c r="G21" s="85"/>
      <c r="H21" s="85" t="s">
        <v>162</v>
      </c>
      <c r="I21" s="85"/>
    </row>
    <row r="22" spans="1:9" ht="16.5" x14ac:dyDescent="0.25">
      <c r="A22" s="85"/>
      <c r="B22" s="85"/>
      <c r="C22" s="85"/>
      <c r="D22" s="49" t="s">
        <v>159</v>
      </c>
      <c r="E22" s="49" t="s">
        <v>160</v>
      </c>
      <c r="F22" s="49" t="s">
        <v>159</v>
      </c>
      <c r="G22" s="49" t="s">
        <v>160</v>
      </c>
      <c r="H22" s="49" t="s">
        <v>159</v>
      </c>
      <c r="I22" s="49" t="s">
        <v>160</v>
      </c>
    </row>
    <row r="23" spans="1:9" ht="16.5" x14ac:dyDescent="0.25">
      <c r="A23" s="50">
        <v>43862</v>
      </c>
      <c r="B23" s="51"/>
      <c r="C23" s="51">
        <f>I23/H23</f>
        <v>15000</v>
      </c>
      <c r="D23" s="51"/>
      <c r="E23" s="51"/>
      <c r="F23" s="51"/>
      <c r="G23" s="51"/>
      <c r="H23" s="51">
        <v>1000</v>
      </c>
      <c r="I23" s="51">
        <v>15000000</v>
      </c>
    </row>
    <row r="24" spans="1:9" ht="16.5" x14ac:dyDescent="0.25">
      <c r="A24" s="50">
        <v>43863</v>
      </c>
      <c r="B24" s="51"/>
      <c r="C24" s="51"/>
      <c r="D24" s="51"/>
      <c r="E24" s="51"/>
      <c r="F24" s="51">
        <v>300</v>
      </c>
      <c r="G24" s="51">
        <f>F24*C23</f>
        <v>4500000</v>
      </c>
      <c r="H24" s="51">
        <f>H23-F24</f>
        <v>700</v>
      </c>
      <c r="I24" s="51">
        <f>I23-G24</f>
        <v>10500000</v>
      </c>
    </row>
    <row r="25" spans="1:9" ht="16.5" x14ac:dyDescent="0.25">
      <c r="A25" s="50">
        <v>43866</v>
      </c>
      <c r="B25" s="51"/>
      <c r="C25" s="51">
        <f>E25/D25</f>
        <v>15350</v>
      </c>
      <c r="D25" s="51">
        <v>500</v>
      </c>
      <c r="E25" s="51">
        <f>(15050*D25+150000)</f>
        <v>7675000</v>
      </c>
      <c r="F25" s="51"/>
      <c r="G25" s="51"/>
      <c r="H25" s="51">
        <f>H24+D25</f>
        <v>1200</v>
      </c>
      <c r="I25" s="51">
        <f>I24+E25</f>
        <v>18175000</v>
      </c>
    </row>
    <row r="26" spans="1:9" ht="16.5" x14ac:dyDescent="0.25">
      <c r="A26" s="50">
        <v>43871</v>
      </c>
      <c r="B26" s="51"/>
      <c r="C26" s="53">
        <v>15146</v>
      </c>
      <c r="D26" s="51"/>
      <c r="E26" s="51"/>
      <c r="F26" s="51">
        <v>1000</v>
      </c>
      <c r="G26" s="53">
        <f>C26*F26</f>
        <v>15146000</v>
      </c>
      <c r="H26" s="51">
        <f>H25-F26</f>
        <v>200</v>
      </c>
      <c r="I26" s="51">
        <f>I25-G26</f>
        <v>3029000</v>
      </c>
    </row>
    <row r="27" spans="1:9" ht="16.5" x14ac:dyDescent="0.25">
      <c r="A27" s="50">
        <v>43881</v>
      </c>
      <c r="B27" s="51"/>
      <c r="C27" s="51">
        <f>E27/D27</f>
        <v>14650</v>
      </c>
      <c r="D27" s="51">
        <v>1500</v>
      </c>
      <c r="E27" s="51">
        <f>(D27*14500)+225000</f>
        <v>21975000</v>
      </c>
      <c r="F27" s="51"/>
      <c r="G27" s="51"/>
      <c r="H27" s="51">
        <f>H26+D27</f>
        <v>1700</v>
      </c>
      <c r="I27" s="51">
        <f>I26+E27</f>
        <v>25004000</v>
      </c>
    </row>
    <row r="28" spans="1:9" ht="16.5" x14ac:dyDescent="0.25">
      <c r="A28" s="50">
        <v>43886</v>
      </c>
      <c r="B28" s="51"/>
      <c r="C28" s="53">
        <v>14708</v>
      </c>
      <c r="D28" s="51"/>
      <c r="E28" s="51"/>
      <c r="F28" s="51">
        <v>1100</v>
      </c>
      <c r="G28" s="53">
        <f>F28*C28</f>
        <v>16178800</v>
      </c>
      <c r="H28" s="54">
        <f>H27-F28</f>
        <v>600</v>
      </c>
      <c r="I28" s="54">
        <f>I27-G28</f>
        <v>8825200</v>
      </c>
    </row>
    <row r="29" spans="1:9" ht="16.5" x14ac:dyDescent="0.25">
      <c r="A29" s="83" t="s">
        <v>111</v>
      </c>
      <c r="B29" s="84"/>
      <c r="C29" s="51"/>
      <c r="D29" s="51"/>
      <c r="E29" s="51">
        <f>E25+E27</f>
        <v>29650000</v>
      </c>
      <c r="F29" s="51"/>
      <c r="G29" s="51">
        <f>G24+G26+G28</f>
        <v>35824800</v>
      </c>
      <c r="H29" s="51"/>
      <c r="I29" s="51"/>
    </row>
    <row r="31" spans="1:9" x14ac:dyDescent="0.25">
      <c r="A31" s="9" t="s">
        <v>164</v>
      </c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11" ht="16.5" x14ac:dyDescent="0.25">
      <c r="A33" s="81" t="s">
        <v>154</v>
      </c>
      <c r="B33" s="81"/>
      <c r="C33" s="81"/>
      <c r="D33" s="81"/>
      <c r="E33" s="81"/>
      <c r="F33" s="81"/>
      <c r="G33" s="81"/>
      <c r="H33" s="81"/>
      <c r="I33" s="81"/>
    </row>
    <row r="34" spans="1:11" ht="16.5" x14ac:dyDescent="0.25">
      <c r="A34" s="82" t="s">
        <v>29</v>
      </c>
      <c r="B34" s="82"/>
      <c r="C34" s="82"/>
      <c r="D34" s="82"/>
      <c r="E34" s="82"/>
      <c r="F34" s="82"/>
      <c r="G34" s="82"/>
      <c r="H34" s="82"/>
      <c r="I34" s="82"/>
    </row>
    <row r="35" spans="1:11" ht="16.5" x14ac:dyDescent="0.25">
      <c r="A35" s="25"/>
      <c r="B35" s="25"/>
      <c r="C35" s="25"/>
      <c r="D35" s="25"/>
      <c r="E35" s="25"/>
      <c r="F35" s="25"/>
      <c r="G35" s="25"/>
      <c r="H35" s="25"/>
      <c r="I35" s="25"/>
    </row>
    <row r="36" spans="1:11" ht="16.5" x14ac:dyDescent="0.25">
      <c r="A36" s="85" t="s">
        <v>155</v>
      </c>
      <c r="B36" s="85" t="s">
        <v>156</v>
      </c>
      <c r="C36" s="85" t="s">
        <v>157</v>
      </c>
      <c r="D36" s="85" t="s">
        <v>158</v>
      </c>
      <c r="E36" s="85"/>
      <c r="F36" s="85" t="s">
        <v>161</v>
      </c>
      <c r="G36" s="85"/>
      <c r="H36" s="85" t="s">
        <v>162</v>
      </c>
      <c r="I36" s="85"/>
    </row>
    <row r="37" spans="1:11" ht="16.5" x14ac:dyDescent="0.25">
      <c r="A37" s="85"/>
      <c r="B37" s="85"/>
      <c r="C37" s="85"/>
      <c r="D37" s="49" t="s">
        <v>159</v>
      </c>
      <c r="E37" s="49" t="s">
        <v>160</v>
      </c>
      <c r="F37" s="49" t="s">
        <v>159</v>
      </c>
      <c r="G37" s="49" t="s">
        <v>160</v>
      </c>
      <c r="H37" s="49" t="s">
        <v>159</v>
      </c>
      <c r="I37" s="49" t="s">
        <v>160</v>
      </c>
    </row>
    <row r="38" spans="1:11" ht="16.5" x14ac:dyDescent="0.25">
      <c r="A38" s="50">
        <v>43862</v>
      </c>
      <c r="B38" s="51"/>
      <c r="C38" s="51">
        <f>I38/H38</f>
        <v>15000</v>
      </c>
      <c r="D38" s="51"/>
      <c r="E38" s="51"/>
      <c r="F38" s="51"/>
      <c r="G38" s="51"/>
      <c r="H38" s="51">
        <v>1000</v>
      </c>
      <c r="I38" s="51">
        <v>15000000</v>
      </c>
    </row>
    <row r="39" spans="1:11" ht="16.5" x14ac:dyDescent="0.25">
      <c r="A39" s="50">
        <v>43863</v>
      </c>
      <c r="B39" s="51"/>
      <c r="C39" s="53">
        <f>H47</f>
        <v>14883.333333333334</v>
      </c>
      <c r="D39" s="51"/>
      <c r="E39" s="51"/>
      <c r="F39" s="51">
        <v>300</v>
      </c>
      <c r="G39" s="53">
        <f>F39*C39</f>
        <v>4465000</v>
      </c>
      <c r="H39" s="51">
        <f>H38-F39</f>
        <v>700</v>
      </c>
      <c r="I39" s="51">
        <f>I38-G39</f>
        <v>10535000</v>
      </c>
    </row>
    <row r="40" spans="1:11" ht="16.5" x14ac:dyDescent="0.25">
      <c r="A40" s="50">
        <v>43866</v>
      </c>
      <c r="B40" s="51"/>
      <c r="C40" s="51">
        <f>E40/D40</f>
        <v>15350</v>
      </c>
      <c r="D40" s="51">
        <v>500</v>
      </c>
      <c r="E40" s="51">
        <f>(15050*D40+150000)</f>
        <v>7675000</v>
      </c>
      <c r="F40" s="51"/>
      <c r="G40" s="51"/>
      <c r="H40" s="51">
        <f>H39+D40</f>
        <v>1200</v>
      </c>
      <c r="I40" s="51">
        <f>I39+E40</f>
        <v>18210000</v>
      </c>
    </row>
    <row r="41" spans="1:11" ht="16.5" x14ac:dyDescent="0.25">
      <c r="A41" s="50">
        <v>43871</v>
      </c>
      <c r="B41" s="51"/>
      <c r="C41" s="53">
        <f>H47</f>
        <v>14883.333333333334</v>
      </c>
      <c r="D41" s="51"/>
      <c r="E41" s="51"/>
      <c r="F41" s="51">
        <v>1000</v>
      </c>
      <c r="G41" s="53">
        <f>F41*C41</f>
        <v>14883333.333333334</v>
      </c>
      <c r="H41" s="51">
        <f>H40-F41</f>
        <v>200</v>
      </c>
      <c r="I41" s="51">
        <f>I40-G41</f>
        <v>3326666.666666666</v>
      </c>
    </row>
    <row r="42" spans="1:11" ht="16.5" x14ac:dyDescent="0.25">
      <c r="A42" s="50">
        <v>43881</v>
      </c>
      <c r="B42" s="51"/>
      <c r="C42" s="51">
        <f>E42/D42</f>
        <v>14650</v>
      </c>
      <c r="D42" s="51">
        <v>1500</v>
      </c>
      <c r="E42" s="51">
        <f>(D42*14500)+225000</f>
        <v>21975000</v>
      </c>
      <c r="F42" s="51"/>
      <c r="G42" s="51"/>
      <c r="H42" s="51">
        <f>H41+D42</f>
        <v>1700</v>
      </c>
      <c r="I42" s="51">
        <f>I41+E42</f>
        <v>25301666.666666664</v>
      </c>
    </row>
    <row r="43" spans="1:11" ht="16.5" x14ac:dyDescent="0.25">
      <c r="A43" s="50">
        <v>43886</v>
      </c>
      <c r="B43" s="51"/>
      <c r="C43" s="53">
        <f>H47</f>
        <v>14883.333333333334</v>
      </c>
      <c r="D43" s="51"/>
      <c r="E43" s="51"/>
      <c r="F43" s="51">
        <v>1100</v>
      </c>
      <c r="G43" s="53">
        <f>F43*C43</f>
        <v>16371666.666666668</v>
      </c>
      <c r="H43" s="54">
        <f>H42-F43</f>
        <v>600</v>
      </c>
      <c r="I43" s="54">
        <f>I42-G43</f>
        <v>8929999.9999999963</v>
      </c>
      <c r="K43" s="56"/>
    </row>
    <row r="44" spans="1:11" ht="16.5" x14ac:dyDescent="0.25">
      <c r="A44" s="83" t="s">
        <v>111</v>
      </c>
      <c r="B44" s="84"/>
      <c r="C44" s="51"/>
      <c r="D44" s="51"/>
      <c r="E44" s="51">
        <f>E40+E42</f>
        <v>29650000</v>
      </c>
      <c r="F44" s="51"/>
      <c r="G44" s="51">
        <f>G39+G41+G43</f>
        <v>35720000</v>
      </c>
      <c r="H44" s="51"/>
      <c r="I44" s="51"/>
    </row>
    <row r="46" spans="1:11" x14ac:dyDescent="0.25">
      <c r="A46" t="s">
        <v>165</v>
      </c>
    </row>
    <row r="47" spans="1:11" x14ac:dyDescent="0.25">
      <c r="A47" t="s">
        <v>166</v>
      </c>
      <c r="H47" s="46">
        <f>(I38+E40+E42)/(H38+D40+D42)</f>
        <v>14883.333333333334</v>
      </c>
    </row>
  </sheetData>
  <mergeCells count="27">
    <mergeCell ref="A44:B44"/>
    <mergeCell ref="H21:I21"/>
    <mergeCell ref="A29:B29"/>
    <mergeCell ref="A33:I33"/>
    <mergeCell ref="A34:I34"/>
    <mergeCell ref="A36:A37"/>
    <mergeCell ref="B36:B37"/>
    <mergeCell ref="C36:C37"/>
    <mergeCell ref="D36:E36"/>
    <mergeCell ref="F36:G36"/>
    <mergeCell ref="H36:I36"/>
    <mergeCell ref="A21:A22"/>
    <mergeCell ref="B21:B22"/>
    <mergeCell ref="C21:C22"/>
    <mergeCell ref="D21:E21"/>
    <mergeCell ref="F21:G21"/>
    <mergeCell ref="A3:I3"/>
    <mergeCell ref="A4:I4"/>
    <mergeCell ref="A14:B14"/>
    <mergeCell ref="A18:I18"/>
    <mergeCell ref="A19:I19"/>
    <mergeCell ref="A6:A7"/>
    <mergeCell ref="B6:B7"/>
    <mergeCell ref="C6:C7"/>
    <mergeCell ref="D6:E6"/>
    <mergeCell ref="F6:G6"/>
    <mergeCell ref="H6:I6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37" workbookViewId="0">
      <selection activeCell="A41" sqref="A41:I41"/>
    </sheetView>
  </sheetViews>
  <sheetFormatPr defaultRowHeight="15" x14ac:dyDescent="0.25"/>
  <cols>
    <col min="3" max="3" width="13.28515625" customWidth="1"/>
    <col min="4" max="4" width="12.140625" customWidth="1"/>
    <col min="5" max="5" width="16.7109375" customWidth="1"/>
    <col min="6" max="6" width="12.7109375" customWidth="1"/>
    <col min="7" max="7" width="16.7109375" customWidth="1"/>
    <col min="8" max="8" width="11.7109375" customWidth="1"/>
    <col min="9" max="9" width="22.42578125" customWidth="1"/>
    <col min="11" max="11" width="6.85546875" customWidth="1"/>
    <col min="12" max="12" width="19.7109375" customWidth="1"/>
    <col min="13" max="13" width="17.5703125" customWidth="1"/>
  </cols>
  <sheetData>
    <row r="1" spans="1:14" x14ac:dyDescent="0.25">
      <c r="A1" s="52" t="s">
        <v>153</v>
      </c>
      <c r="B1" s="52"/>
      <c r="C1" s="9"/>
      <c r="D1" s="9"/>
      <c r="E1" s="9"/>
      <c r="F1" s="9"/>
      <c r="G1" s="9"/>
      <c r="H1" s="9"/>
      <c r="I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</row>
    <row r="3" spans="1:14" ht="16.5" x14ac:dyDescent="0.25">
      <c r="A3" s="81" t="s">
        <v>167</v>
      </c>
      <c r="B3" s="81"/>
      <c r="C3" s="81"/>
      <c r="D3" s="81"/>
      <c r="E3" s="81"/>
      <c r="F3" s="81"/>
      <c r="G3" s="81"/>
      <c r="H3" s="81"/>
      <c r="I3" s="81"/>
      <c r="K3" s="15" t="s">
        <v>52</v>
      </c>
      <c r="L3" s="66" t="s">
        <v>168</v>
      </c>
      <c r="M3" s="66"/>
      <c r="N3" s="16" t="s">
        <v>54</v>
      </c>
    </row>
    <row r="4" spans="1:14" ht="16.5" x14ac:dyDescent="0.25">
      <c r="A4" s="82" t="s">
        <v>29</v>
      </c>
      <c r="B4" s="82"/>
      <c r="C4" s="82"/>
      <c r="D4" s="82"/>
      <c r="E4" s="82"/>
      <c r="F4" s="82"/>
      <c r="G4" s="82"/>
      <c r="H4" s="82"/>
      <c r="I4" s="82"/>
      <c r="K4" s="17" t="s">
        <v>55</v>
      </c>
      <c r="L4" s="18">
        <f>I8</f>
        <v>200000</v>
      </c>
      <c r="M4" s="9"/>
      <c r="N4" s="9"/>
    </row>
    <row r="5" spans="1:14" ht="16.5" x14ac:dyDescent="0.25">
      <c r="A5" s="25"/>
      <c r="B5" s="25"/>
      <c r="C5" s="25"/>
      <c r="D5" s="25"/>
      <c r="E5" s="25"/>
      <c r="F5" s="25"/>
      <c r="G5" s="25"/>
      <c r="H5" s="25"/>
      <c r="I5" s="25"/>
      <c r="K5" s="9" t="s">
        <v>56</v>
      </c>
      <c r="L5" s="19">
        <f>E9</f>
        <v>384120</v>
      </c>
      <c r="M5" s="20">
        <f>G10</f>
        <v>545708</v>
      </c>
      <c r="N5" s="20" t="s">
        <v>65</v>
      </c>
    </row>
    <row r="6" spans="1:14" ht="16.5" x14ac:dyDescent="0.25">
      <c r="A6" s="85" t="s">
        <v>155</v>
      </c>
      <c r="B6" s="85" t="s">
        <v>156</v>
      </c>
      <c r="C6" s="85" t="s">
        <v>157</v>
      </c>
      <c r="D6" s="85" t="s">
        <v>158</v>
      </c>
      <c r="E6" s="85"/>
      <c r="F6" s="85" t="s">
        <v>161</v>
      </c>
      <c r="G6" s="85"/>
      <c r="H6" s="85" t="s">
        <v>162</v>
      </c>
      <c r="I6" s="85"/>
      <c r="K6" s="9" t="s">
        <v>66</v>
      </c>
      <c r="L6" s="19">
        <f>E11</f>
        <v>940200</v>
      </c>
      <c r="M6" s="20"/>
      <c r="N6" s="20"/>
    </row>
    <row r="7" spans="1:14" ht="16.5" x14ac:dyDescent="0.25">
      <c r="A7" s="85"/>
      <c r="B7" s="85"/>
      <c r="C7" s="85"/>
      <c r="D7" s="49" t="s">
        <v>159</v>
      </c>
      <c r="E7" s="49" t="s">
        <v>160</v>
      </c>
      <c r="F7" s="49" t="s">
        <v>159</v>
      </c>
      <c r="G7" s="49" t="s">
        <v>160</v>
      </c>
      <c r="H7" s="49" t="s">
        <v>159</v>
      </c>
      <c r="I7" s="49" t="s">
        <v>160</v>
      </c>
      <c r="K7" s="9" t="s">
        <v>68</v>
      </c>
      <c r="L7" s="19">
        <f>E12</f>
        <v>204000</v>
      </c>
      <c r="M7" s="20"/>
      <c r="N7" s="20"/>
    </row>
    <row r="8" spans="1:14" ht="16.5" x14ac:dyDescent="0.25">
      <c r="A8" s="50">
        <v>43983</v>
      </c>
      <c r="B8" s="51"/>
      <c r="C8" s="51">
        <v>1000</v>
      </c>
      <c r="D8" s="51"/>
      <c r="E8" s="51"/>
      <c r="F8" s="51"/>
      <c r="G8" s="51"/>
      <c r="H8" s="51">
        <v>200</v>
      </c>
      <c r="I8" s="51">
        <f>H8*C8</f>
        <v>200000</v>
      </c>
      <c r="K8" s="9"/>
      <c r="L8" s="19"/>
      <c r="M8" s="20">
        <f>G13</f>
        <v>1141812</v>
      </c>
      <c r="N8" s="20" t="s">
        <v>69</v>
      </c>
    </row>
    <row r="9" spans="1:14" ht="16.5" x14ac:dyDescent="0.25">
      <c r="A9" s="50">
        <v>43983</v>
      </c>
      <c r="B9" s="51"/>
      <c r="C9" s="58">
        <f>E9/D9</f>
        <v>960.3</v>
      </c>
      <c r="D9" s="51">
        <v>400</v>
      </c>
      <c r="E9" s="51">
        <f>(D9*960)+120</f>
        <v>384120</v>
      </c>
      <c r="F9" s="51"/>
      <c r="G9" s="51"/>
      <c r="H9" s="51">
        <f>H8+D9</f>
        <v>600</v>
      </c>
      <c r="I9" s="51">
        <f>I8+E9</f>
        <v>584120</v>
      </c>
      <c r="K9" s="9"/>
      <c r="L9" s="19"/>
      <c r="M9" s="20"/>
      <c r="N9" s="20"/>
    </row>
    <row r="10" spans="1:14" ht="16.5" x14ac:dyDescent="0.25">
      <c r="A10" s="50">
        <v>43991</v>
      </c>
      <c r="B10" s="51"/>
      <c r="C10" s="51"/>
      <c r="D10" s="51"/>
      <c r="E10" s="51"/>
      <c r="F10" s="51">
        <v>560</v>
      </c>
      <c r="G10" s="51">
        <f>I8+(360*C9)</f>
        <v>545708</v>
      </c>
      <c r="H10" s="51">
        <f>H9-F10</f>
        <v>40</v>
      </c>
      <c r="I10" s="51">
        <f>I9-G10</f>
        <v>38412</v>
      </c>
      <c r="K10" s="17" t="s">
        <v>61</v>
      </c>
      <c r="L10" s="18">
        <f>SUM(L5:L7)</f>
        <v>1528320</v>
      </c>
      <c r="M10" s="21">
        <f>SUM(M4:M9)</f>
        <v>1687520</v>
      </c>
      <c r="N10" s="22" t="s">
        <v>61</v>
      </c>
    </row>
    <row r="11" spans="1:14" ht="16.5" x14ac:dyDescent="0.25">
      <c r="A11" s="50">
        <v>43994</v>
      </c>
      <c r="B11" s="51"/>
      <c r="C11" s="58">
        <f>E11/D11</f>
        <v>940.2</v>
      </c>
      <c r="D11" s="57">
        <v>1000</v>
      </c>
      <c r="E11" s="92">
        <f>(940*1000)+200</f>
        <v>940200</v>
      </c>
      <c r="F11" s="57"/>
      <c r="G11" s="57"/>
      <c r="H11" s="51">
        <f>H10+D11</f>
        <v>1040</v>
      </c>
      <c r="I11" s="51">
        <f>I10+E11</f>
        <v>978612</v>
      </c>
      <c r="K11" s="9" t="s">
        <v>62</v>
      </c>
      <c r="L11" s="94">
        <f>L4+L10-M10</f>
        <v>40800</v>
      </c>
      <c r="M11" s="20"/>
      <c r="N11" s="20"/>
    </row>
    <row r="12" spans="1:14" ht="16.5" x14ac:dyDescent="0.25">
      <c r="A12" s="50">
        <v>44002</v>
      </c>
      <c r="B12" s="51"/>
      <c r="C12" s="57">
        <f>E12/D12</f>
        <v>1020</v>
      </c>
      <c r="D12" s="57">
        <v>200</v>
      </c>
      <c r="E12" s="53">
        <f>200*1020</f>
        <v>204000</v>
      </c>
      <c r="F12" s="57"/>
      <c r="G12" s="57"/>
      <c r="H12" s="51">
        <f>H11+D12</f>
        <v>1240</v>
      </c>
      <c r="I12" s="51">
        <f>I11+E12</f>
        <v>1182612</v>
      </c>
    </row>
    <row r="13" spans="1:14" s="9" customFormat="1" ht="16.5" x14ac:dyDescent="0.25">
      <c r="A13" s="50">
        <v>44012</v>
      </c>
      <c r="B13" s="51"/>
      <c r="C13" s="57"/>
      <c r="D13" s="57"/>
      <c r="E13" s="57"/>
      <c r="F13" s="57">
        <v>1200</v>
      </c>
      <c r="G13" s="53">
        <f>1141812</f>
        <v>1141812</v>
      </c>
      <c r="H13" s="93">
        <f>H12-F13</f>
        <v>40</v>
      </c>
      <c r="I13" s="93">
        <f>I12-G13</f>
        <v>40800</v>
      </c>
    </row>
    <row r="14" spans="1:14" ht="16.5" x14ac:dyDescent="0.25">
      <c r="A14" s="50"/>
      <c r="B14" s="51"/>
      <c r="C14" s="57"/>
      <c r="D14" s="57"/>
      <c r="E14" s="57"/>
      <c r="F14" s="57"/>
      <c r="G14" s="57"/>
      <c r="H14" s="54"/>
      <c r="I14" s="54"/>
    </row>
    <row r="15" spans="1:14" ht="16.5" x14ac:dyDescent="0.25">
      <c r="A15" s="83" t="s">
        <v>111</v>
      </c>
      <c r="B15" s="84"/>
      <c r="C15" s="51"/>
      <c r="D15" s="51"/>
      <c r="E15" s="51">
        <f>E10+E12</f>
        <v>204000</v>
      </c>
      <c r="F15" s="51"/>
      <c r="G15" s="51">
        <f>G10+G13</f>
        <v>1687520</v>
      </c>
      <c r="H15" s="51"/>
      <c r="I15" s="51"/>
    </row>
    <row r="17" spans="1:12" x14ac:dyDescent="0.25">
      <c r="A17" s="52" t="s">
        <v>180</v>
      </c>
      <c r="B17" s="52"/>
      <c r="C17" s="52"/>
      <c r="D17" s="52"/>
      <c r="E17" s="52"/>
      <c r="F17" s="52"/>
      <c r="I17" s="56"/>
    </row>
    <row r="19" spans="1:12" ht="16.5" x14ac:dyDescent="0.25">
      <c r="A19" s="81" t="s">
        <v>167</v>
      </c>
      <c r="B19" s="81"/>
      <c r="C19" s="81"/>
      <c r="D19" s="81"/>
      <c r="E19" s="81"/>
      <c r="F19" s="81"/>
      <c r="G19" s="81"/>
      <c r="H19" s="81"/>
      <c r="I19" s="81"/>
    </row>
    <row r="20" spans="1:12" ht="16.5" x14ac:dyDescent="0.25">
      <c r="A20" s="82" t="s">
        <v>29</v>
      </c>
      <c r="B20" s="82"/>
      <c r="C20" s="82"/>
      <c r="D20" s="82"/>
      <c r="E20" s="82"/>
      <c r="F20" s="82"/>
      <c r="G20" s="82"/>
      <c r="H20" s="82"/>
      <c r="I20" s="82"/>
    </row>
    <row r="21" spans="1:12" ht="16.5" x14ac:dyDescent="0.25">
      <c r="A21" s="25"/>
      <c r="B21" s="25"/>
      <c r="C21" s="25"/>
      <c r="D21" s="25"/>
      <c r="E21" s="25"/>
      <c r="F21" s="25"/>
      <c r="G21" s="25"/>
      <c r="H21" s="25"/>
      <c r="I21" s="25"/>
    </row>
    <row r="22" spans="1:12" ht="16.5" x14ac:dyDescent="0.25">
      <c r="A22" s="85" t="s">
        <v>155</v>
      </c>
      <c r="B22" s="85" t="s">
        <v>156</v>
      </c>
      <c r="C22" s="85" t="s">
        <v>157</v>
      </c>
      <c r="D22" s="85" t="s">
        <v>158</v>
      </c>
      <c r="E22" s="85"/>
      <c r="F22" s="85" t="s">
        <v>161</v>
      </c>
      <c r="G22" s="85"/>
      <c r="H22" s="85" t="s">
        <v>162</v>
      </c>
      <c r="I22" s="85"/>
    </row>
    <row r="23" spans="1:12" ht="16.5" x14ac:dyDescent="0.25">
      <c r="A23" s="85"/>
      <c r="B23" s="85"/>
      <c r="C23" s="85"/>
      <c r="D23" s="55" t="s">
        <v>159</v>
      </c>
      <c r="E23" s="55" t="s">
        <v>160</v>
      </c>
      <c r="F23" s="55" t="s">
        <v>159</v>
      </c>
      <c r="G23" s="55" t="s">
        <v>160</v>
      </c>
      <c r="H23" s="55" t="s">
        <v>159</v>
      </c>
      <c r="I23" s="55" t="s">
        <v>160</v>
      </c>
    </row>
    <row r="24" spans="1:12" ht="16.5" x14ac:dyDescent="0.25">
      <c r="A24" s="50">
        <v>43983</v>
      </c>
      <c r="B24" s="51"/>
      <c r="C24" s="51">
        <v>1000</v>
      </c>
      <c r="D24" s="51"/>
      <c r="E24" s="51"/>
      <c r="F24" s="51"/>
      <c r="G24" s="51"/>
      <c r="H24" s="51">
        <v>200</v>
      </c>
      <c r="I24" s="51">
        <f>H24*C24</f>
        <v>200000</v>
      </c>
      <c r="L24" s="46"/>
    </row>
    <row r="25" spans="1:12" ht="16.5" x14ac:dyDescent="0.25">
      <c r="A25" s="50">
        <v>43983</v>
      </c>
      <c r="B25" s="51"/>
      <c r="C25" s="58">
        <f>E25/D25</f>
        <v>960.3</v>
      </c>
      <c r="D25" s="51">
        <v>400</v>
      </c>
      <c r="E25" s="51">
        <f>(D25*960)+120</f>
        <v>384120</v>
      </c>
      <c r="F25" s="51"/>
      <c r="G25" s="51"/>
      <c r="H25" s="51">
        <f>H24+D25</f>
        <v>600</v>
      </c>
      <c r="I25" s="51">
        <f>I24+E25</f>
        <v>584120</v>
      </c>
    </row>
    <row r="26" spans="1:12" ht="16.5" x14ac:dyDescent="0.25">
      <c r="A26" s="50">
        <v>43991</v>
      </c>
      <c r="B26" s="51"/>
      <c r="C26" s="51"/>
      <c r="D26" s="51"/>
      <c r="E26" s="51"/>
      <c r="F26" s="51">
        <v>560</v>
      </c>
      <c r="G26" s="58">
        <f>(I25/H25)*F26</f>
        <v>545178.66666666663</v>
      </c>
      <c r="H26" s="51">
        <f>H25-F26</f>
        <v>40</v>
      </c>
      <c r="I26" s="58">
        <f>I25-G26</f>
        <v>38941.333333333372</v>
      </c>
    </row>
    <row r="27" spans="1:12" ht="16.5" x14ac:dyDescent="0.25">
      <c r="A27" s="50">
        <v>43994</v>
      </c>
      <c r="B27" s="51"/>
      <c r="C27" s="58">
        <f>E27/D27</f>
        <v>940.2</v>
      </c>
      <c r="D27" s="57">
        <v>1000</v>
      </c>
      <c r="E27" s="95">
        <f>(940*1000)+200</f>
        <v>940200</v>
      </c>
      <c r="F27" s="57"/>
      <c r="G27" s="57"/>
      <c r="H27" s="51">
        <f>H26+D27</f>
        <v>1040</v>
      </c>
      <c r="I27" s="58">
        <f>I26+E27</f>
        <v>979141.33333333337</v>
      </c>
    </row>
    <row r="28" spans="1:12" ht="16.5" x14ac:dyDescent="0.25">
      <c r="A28" s="50">
        <v>44002</v>
      </c>
      <c r="B28" s="51"/>
      <c r="C28" s="57">
        <f>E28/D28</f>
        <v>1020</v>
      </c>
      <c r="D28" s="57">
        <v>200</v>
      </c>
      <c r="E28" s="57">
        <f>200*1020</f>
        <v>204000</v>
      </c>
      <c r="F28" s="57"/>
      <c r="G28" s="57"/>
      <c r="H28" s="51">
        <f>H27+D28</f>
        <v>1240</v>
      </c>
      <c r="I28" s="58">
        <f>I27+E28</f>
        <v>1183141.3333333335</v>
      </c>
    </row>
    <row r="29" spans="1:12" ht="16.5" x14ac:dyDescent="0.25">
      <c r="A29" s="50">
        <v>44012</v>
      </c>
      <c r="B29" s="51"/>
      <c r="C29" s="57"/>
      <c r="D29" s="57"/>
      <c r="E29" s="57"/>
      <c r="F29" s="57">
        <v>1200</v>
      </c>
      <c r="G29" s="96">
        <f>(I28/H28)*F29</f>
        <v>1144975.4838709678</v>
      </c>
      <c r="H29" s="93">
        <f>H28-F29</f>
        <v>40</v>
      </c>
      <c r="I29" s="97">
        <f>I28-G29</f>
        <v>38165.849462365732</v>
      </c>
    </row>
    <row r="30" spans="1:12" ht="16.5" x14ac:dyDescent="0.25">
      <c r="A30" s="50"/>
      <c r="B30" s="51"/>
      <c r="C30" s="57"/>
      <c r="D30" s="57"/>
      <c r="E30" s="57"/>
      <c r="F30" s="57"/>
      <c r="G30" s="57"/>
      <c r="H30" s="54"/>
      <c r="I30" s="54"/>
    </row>
    <row r="31" spans="1:12" ht="16.5" x14ac:dyDescent="0.25">
      <c r="A31" s="83" t="s">
        <v>111</v>
      </c>
      <c r="B31" s="84"/>
      <c r="C31" s="51"/>
      <c r="D31" s="51"/>
      <c r="E31" s="51">
        <f>E26+E28</f>
        <v>204000</v>
      </c>
      <c r="F31" s="51"/>
      <c r="G31" s="51">
        <f>G26+G29</f>
        <v>1690154.1505376343</v>
      </c>
      <c r="H31" s="51"/>
      <c r="I31" s="51"/>
    </row>
    <row r="34" spans="1:9" x14ac:dyDescent="0.25">
      <c r="A34" t="s">
        <v>181</v>
      </c>
    </row>
    <row r="36" spans="1:9" x14ac:dyDescent="0.25">
      <c r="A36" t="s">
        <v>182</v>
      </c>
    </row>
    <row r="39" spans="1:9" x14ac:dyDescent="0.25">
      <c r="A39" s="52" t="s">
        <v>164</v>
      </c>
      <c r="B39" s="52"/>
      <c r="C39" s="52"/>
      <c r="D39" s="52"/>
    </row>
    <row r="41" spans="1:9" x14ac:dyDescent="0.25">
      <c r="A41" s="98" t="s">
        <v>183</v>
      </c>
      <c r="B41" s="98"/>
      <c r="C41" s="98"/>
      <c r="D41" s="98"/>
      <c r="E41" s="98"/>
      <c r="F41" s="98"/>
      <c r="G41" s="98"/>
      <c r="H41" s="98"/>
      <c r="I41" s="98"/>
    </row>
  </sheetData>
  <mergeCells count="19">
    <mergeCell ref="A31:B31"/>
    <mergeCell ref="A19:I19"/>
    <mergeCell ref="A20:I20"/>
    <mergeCell ref="A22:A23"/>
    <mergeCell ref="B22:B23"/>
    <mergeCell ref="C22:C23"/>
    <mergeCell ref="D22:E22"/>
    <mergeCell ref="F22:G22"/>
    <mergeCell ref="H22:I22"/>
    <mergeCell ref="A15:B15"/>
    <mergeCell ref="L3:M3"/>
    <mergeCell ref="A3:I3"/>
    <mergeCell ref="A4:I4"/>
    <mergeCell ref="A6:A7"/>
    <mergeCell ref="B6:B7"/>
    <mergeCell ref="C6:C7"/>
    <mergeCell ref="D6:E6"/>
    <mergeCell ref="F6:G6"/>
    <mergeCell ref="H6:I6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C12" sqref="C12"/>
    </sheetView>
  </sheetViews>
  <sheetFormatPr defaultRowHeight="15" x14ac:dyDescent="0.25"/>
  <sheetData>
    <row r="1" spans="1:12" x14ac:dyDescent="0.25">
      <c r="A1" t="s">
        <v>169</v>
      </c>
    </row>
    <row r="2" spans="1:12" x14ac:dyDescent="0.25">
      <c r="I2" t="s">
        <v>173</v>
      </c>
      <c r="L2" t="s">
        <v>174</v>
      </c>
    </row>
    <row r="3" spans="1:12" x14ac:dyDescent="0.25">
      <c r="E3" t="s">
        <v>172</v>
      </c>
      <c r="L3" t="s">
        <v>175</v>
      </c>
    </row>
    <row r="4" spans="1:12" x14ac:dyDescent="0.25">
      <c r="C4" s="86" t="s">
        <v>170</v>
      </c>
      <c r="G4" s="89" t="s">
        <v>171</v>
      </c>
    </row>
    <row r="5" spans="1:12" x14ac:dyDescent="0.25">
      <c r="C5" s="87"/>
      <c r="G5" s="90" t="s">
        <v>171</v>
      </c>
    </row>
    <row r="6" spans="1:12" x14ac:dyDescent="0.25">
      <c r="C6" s="88"/>
      <c r="G6" s="91"/>
    </row>
    <row r="8" spans="1:12" x14ac:dyDescent="0.25">
      <c r="C8" t="s">
        <v>176</v>
      </c>
    </row>
    <row r="9" spans="1:12" x14ac:dyDescent="0.25">
      <c r="C9" t="s">
        <v>177</v>
      </c>
    </row>
    <row r="10" spans="1:12" x14ac:dyDescent="0.25">
      <c r="C10" t="s">
        <v>178</v>
      </c>
    </row>
    <row r="11" spans="1:12" x14ac:dyDescent="0.25">
      <c r="C11" t="s">
        <v>179</v>
      </c>
    </row>
  </sheetData>
  <mergeCells count="2">
    <mergeCell ref="C4:C6"/>
    <mergeCell ref="G4:G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opLeftCell="A19" workbookViewId="0">
      <selection activeCell="B12" sqref="B12"/>
    </sheetView>
  </sheetViews>
  <sheetFormatPr defaultRowHeight="15" x14ac:dyDescent="0.25"/>
  <cols>
    <col min="1" max="1" width="6.42578125" customWidth="1"/>
    <col min="2" max="3" width="14.140625" customWidth="1"/>
    <col min="4" max="4" width="7.7109375" customWidth="1"/>
    <col min="6" max="6" width="7.7109375" customWidth="1"/>
    <col min="7" max="7" width="14.42578125" customWidth="1"/>
    <col min="8" max="8" width="17.7109375" customWidth="1"/>
    <col min="11" max="11" width="5.85546875" customWidth="1"/>
    <col min="12" max="12" width="14" customWidth="1"/>
    <col min="13" max="13" width="19.28515625" customWidth="1"/>
  </cols>
  <sheetData>
    <row r="1" spans="1:14" x14ac:dyDescent="0.25">
      <c r="A1" s="15" t="s">
        <v>52</v>
      </c>
      <c r="B1" s="66" t="s">
        <v>53</v>
      </c>
      <c r="C1" s="66"/>
      <c r="D1" s="16" t="s">
        <v>54</v>
      </c>
      <c r="E1" s="9"/>
      <c r="F1" s="15" t="s">
        <v>52</v>
      </c>
      <c r="G1" s="66" t="s">
        <v>184</v>
      </c>
      <c r="H1" s="66"/>
      <c r="I1" s="16" t="s">
        <v>54</v>
      </c>
      <c r="K1" s="15" t="s">
        <v>52</v>
      </c>
      <c r="L1" s="66" t="s">
        <v>185</v>
      </c>
      <c r="M1" s="66"/>
      <c r="N1" s="16" t="s">
        <v>54</v>
      </c>
    </row>
    <row r="2" spans="1:14" x14ac:dyDescent="0.25">
      <c r="A2" s="17" t="s">
        <v>55</v>
      </c>
      <c r="B2" s="18">
        <v>80000</v>
      </c>
      <c r="C2" s="9"/>
      <c r="D2" s="9"/>
      <c r="E2" s="9"/>
      <c r="F2" s="17" t="s">
        <v>55</v>
      </c>
      <c r="G2" s="18">
        <v>120000</v>
      </c>
      <c r="H2" s="9"/>
      <c r="I2" s="9"/>
      <c r="K2" s="17" t="s">
        <v>55</v>
      </c>
      <c r="L2" s="18">
        <v>200000</v>
      </c>
      <c r="M2" s="9"/>
      <c r="N2" s="9"/>
    </row>
    <row r="3" spans="1:14" x14ac:dyDescent="0.25">
      <c r="A3" s="9" t="s">
        <v>56</v>
      </c>
      <c r="B3" s="19">
        <v>20000</v>
      </c>
      <c r="C3" s="20"/>
      <c r="D3" s="20"/>
      <c r="E3" s="9"/>
      <c r="F3" s="9"/>
      <c r="G3" s="19"/>
      <c r="H3" s="20">
        <v>20000</v>
      </c>
      <c r="I3" s="20" t="s">
        <v>56</v>
      </c>
      <c r="K3" s="9" t="s">
        <v>67</v>
      </c>
      <c r="L3" s="19">
        <v>10000</v>
      </c>
      <c r="M3" s="20"/>
      <c r="N3" s="20"/>
    </row>
    <row r="4" spans="1:14" x14ac:dyDescent="0.25">
      <c r="A4" s="9"/>
      <c r="B4" s="19"/>
      <c r="C4" s="20">
        <v>10000</v>
      </c>
      <c r="D4" s="20" t="s">
        <v>67</v>
      </c>
      <c r="E4" s="9"/>
      <c r="F4" s="9"/>
      <c r="G4" s="19"/>
      <c r="H4" s="20"/>
      <c r="I4" s="20"/>
      <c r="K4" s="9"/>
      <c r="L4" s="19"/>
      <c r="M4" s="20"/>
      <c r="N4" s="20"/>
    </row>
    <row r="5" spans="1:14" x14ac:dyDescent="0.25">
      <c r="A5" s="9"/>
      <c r="B5" s="19"/>
      <c r="C5" s="20">
        <v>30000</v>
      </c>
      <c r="D5" s="20" t="s">
        <v>68</v>
      </c>
      <c r="E5" s="9"/>
      <c r="F5" s="9"/>
      <c r="G5" s="19"/>
      <c r="H5" s="20"/>
      <c r="I5" s="20"/>
      <c r="K5" s="9"/>
      <c r="L5" s="19"/>
      <c r="M5" s="20"/>
      <c r="N5" s="20"/>
    </row>
    <row r="6" spans="1:14" x14ac:dyDescent="0.25">
      <c r="A6" s="9"/>
      <c r="B6" s="19"/>
      <c r="C6" s="20">
        <v>20000</v>
      </c>
      <c r="D6" s="20" t="s">
        <v>69</v>
      </c>
      <c r="E6" s="9"/>
      <c r="F6" s="9"/>
      <c r="G6" s="19"/>
      <c r="H6" s="20"/>
      <c r="I6" s="20"/>
      <c r="K6" s="9"/>
      <c r="L6" s="19"/>
      <c r="M6" s="20"/>
      <c r="N6" s="20"/>
    </row>
    <row r="7" spans="1:14" x14ac:dyDescent="0.25">
      <c r="A7" s="9"/>
      <c r="B7" s="19"/>
      <c r="C7" s="20"/>
      <c r="D7" s="20"/>
      <c r="E7" s="9"/>
      <c r="F7" s="9"/>
      <c r="G7" s="19"/>
      <c r="H7" s="20"/>
      <c r="I7" s="20"/>
      <c r="K7" s="9"/>
      <c r="L7" s="19"/>
      <c r="M7" s="20"/>
      <c r="N7" s="20"/>
    </row>
    <row r="8" spans="1:14" x14ac:dyDescent="0.25">
      <c r="A8" s="9"/>
      <c r="B8" s="19"/>
      <c r="C8" s="20"/>
      <c r="D8" s="20"/>
      <c r="E8" s="9"/>
      <c r="F8" s="9"/>
      <c r="G8" s="19"/>
      <c r="H8" s="20"/>
      <c r="I8" s="20"/>
      <c r="K8" s="9"/>
      <c r="L8" s="19"/>
      <c r="M8" s="20"/>
      <c r="N8" s="20"/>
    </row>
    <row r="9" spans="1:14" x14ac:dyDescent="0.25">
      <c r="A9" s="9"/>
      <c r="B9" s="19"/>
      <c r="C9" s="20"/>
      <c r="D9" s="20"/>
      <c r="E9" s="9"/>
      <c r="F9" s="9"/>
      <c r="G9" s="19"/>
      <c r="H9" s="20"/>
      <c r="I9" s="20"/>
      <c r="K9" s="9"/>
      <c r="L9" s="19"/>
      <c r="M9" s="20"/>
      <c r="N9" s="20"/>
    </row>
    <row r="10" spans="1:14" x14ac:dyDescent="0.25">
      <c r="A10" s="9"/>
      <c r="B10" s="19"/>
      <c r="C10" s="20"/>
      <c r="D10" s="20"/>
      <c r="E10" s="9"/>
      <c r="F10" s="9"/>
      <c r="G10" s="19"/>
      <c r="H10" s="20"/>
      <c r="I10" s="20"/>
      <c r="K10" s="9"/>
      <c r="L10" s="19"/>
      <c r="M10" s="20"/>
      <c r="N10" s="20"/>
    </row>
    <row r="11" spans="1:14" x14ac:dyDescent="0.25">
      <c r="A11" s="17" t="s">
        <v>61</v>
      </c>
      <c r="B11" s="18">
        <f>SUM(B3:B10)</f>
        <v>20000</v>
      </c>
      <c r="C11" s="21">
        <f>SUM(C2:C10)</f>
        <v>60000</v>
      </c>
      <c r="D11" s="22" t="s">
        <v>61</v>
      </c>
      <c r="E11" s="9"/>
      <c r="F11" s="17" t="s">
        <v>61</v>
      </c>
      <c r="G11" s="18">
        <f>SUM(G3:G10)</f>
        <v>0</v>
      </c>
      <c r="H11" s="21">
        <f>SUM(H2:H10)</f>
        <v>20000</v>
      </c>
      <c r="I11" s="22" t="s">
        <v>61</v>
      </c>
      <c r="K11" s="17" t="s">
        <v>61</v>
      </c>
      <c r="L11" s="18">
        <f>SUM(L3:L10)</f>
        <v>10000</v>
      </c>
      <c r="M11" s="21">
        <f>SUM(M2:M10)</f>
        <v>0</v>
      </c>
      <c r="N11" s="22" t="s">
        <v>61</v>
      </c>
    </row>
    <row r="12" spans="1:14" x14ac:dyDescent="0.25">
      <c r="A12" s="9" t="s">
        <v>62</v>
      </c>
      <c r="B12" s="19">
        <f>B2+B11-C11</f>
        <v>40000</v>
      </c>
      <c r="C12" s="20"/>
      <c r="D12" s="20"/>
      <c r="E12" s="9"/>
      <c r="F12" s="9" t="s">
        <v>62</v>
      </c>
      <c r="G12" s="19">
        <f>G2+G11-H11</f>
        <v>100000</v>
      </c>
      <c r="H12" s="20"/>
      <c r="I12" s="20"/>
      <c r="K12" s="9" t="s">
        <v>62</v>
      </c>
      <c r="L12" s="19">
        <f>L2+L11-M11</f>
        <v>210000</v>
      </c>
      <c r="M12" s="20"/>
      <c r="N12" s="20"/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14" x14ac:dyDescent="0.25">
      <c r="A14" s="15" t="s">
        <v>52</v>
      </c>
      <c r="B14" s="66" t="s">
        <v>168</v>
      </c>
      <c r="C14" s="66"/>
      <c r="D14" s="16" t="s">
        <v>54</v>
      </c>
      <c r="E14" s="9"/>
      <c r="F14" s="15" t="s">
        <v>52</v>
      </c>
      <c r="G14" s="66" t="s">
        <v>186</v>
      </c>
      <c r="H14" s="66"/>
      <c r="I14" s="16" t="s">
        <v>54</v>
      </c>
      <c r="J14" s="9"/>
      <c r="K14" s="15" t="s">
        <v>52</v>
      </c>
      <c r="L14" s="66" t="s">
        <v>190</v>
      </c>
      <c r="M14" s="66"/>
      <c r="N14" s="16" t="s">
        <v>54</v>
      </c>
    </row>
    <row r="15" spans="1:14" s="9" customFormat="1" x14ac:dyDescent="0.25">
      <c r="A15" s="17" t="s">
        <v>55</v>
      </c>
      <c r="B15" s="18">
        <v>400000</v>
      </c>
      <c r="F15" s="17" t="s">
        <v>55</v>
      </c>
      <c r="G15" s="18">
        <v>1200000</v>
      </c>
      <c r="K15" s="17" t="s">
        <v>55</v>
      </c>
      <c r="L15" s="18">
        <v>0</v>
      </c>
    </row>
    <row r="16" spans="1:14" s="9" customFormat="1" x14ac:dyDescent="0.25">
      <c r="B16" s="19"/>
      <c r="C16" s="20">
        <v>100000</v>
      </c>
      <c r="D16" s="20" t="s">
        <v>66</v>
      </c>
      <c r="F16" s="99" t="s">
        <v>65</v>
      </c>
      <c r="G16" s="19">
        <v>200000</v>
      </c>
      <c r="H16" s="20"/>
      <c r="I16" s="20"/>
      <c r="K16" s="99" t="s">
        <v>66</v>
      </c>
      <c r="L16" s="19">
        <v>100000</v>
      </c>
      <c r="M16" s="20"/>
      <c r="N16" s="20"/>
    </row>
    <row r="17" spans="1:14" s="9" customFormat="1" x14ac:dyDescent="0.25">
      <c r="B17" s="19"/>
      <c r="C17" s="20"/>
      <c r="D17" s="20"/>
      <c r="G17" s="19"/>
      <c r="H17" s="20"/>
      <c r="I17" s="20"/>
      <c r="L17" s="19"/>
      <c r="M17" s="20"/>
      <c r="N17" s="20"/>
    </row>
    <row r="18" spans="1:14" s="9" customFormat="1" x14ac:dyDescent="0.25">
      <c r="B18" s="19"/>
      <c r="C18" s="20"/>
      <c r="D18" s="20"/>
      <c r="G18" s="19"/>
      <c r="H18" s="20"/>
      <c r="I18" s="20"/>
      <c r="L18" s="19"/>
      <c r="M18" s="20"/>
      <c r="N18" s="20"/>
    </row>
    <row r="19" spans="1:14" s="9" customFormat="1" x14ac:dyDescent="0.25">
      <c r="B19" s="19"/>
      <c r="C19" s="20"/>
      <c r="D19" s="20"/>
      <c r="G19" s="19"/>
      <c r="H19" s="20"/>
      <c r="I19" s="20"/>
      <c r="L19" s="19"/>
      <c r="M19" s="20"/>
      <c r="N19" s="20"/>
    </row>
    <row r="20" spans="1:14" s="9" customFormat="1" x14ac:dyDescent="0.25">
      <c r="B20" s="19"/>
      <c r="C20" s="20"/>
      <c r="D20" s="20"/>
      <c r="G20" s="19"/>
      <c r="H20" s="20"/>
      <c r="I20" s="20"/>
      <c r="L20" s="19"/>
      <c r="M20" s="20"/>
      <c r="N20" s="20"/>
    </row>
    <row r="21" spans="1:14" s="9" customFormat="1" x14ac:dyDescent="0.25">
      <c r="B21" s="19"/>
      <c r="C21" s="20"/>
      <c r="D21" s="20"/>
      <c r="G21" s="19"/>
      <c r="H21" s="20"/>
      <c r="I21" s="20"/>
      <c r="L21" s="19"/>
      <c r="M21" s="20"/>
      <c r="N21" s="20"/>
    </row>
    <row r="22" spans="1:14" s="9" customFormat="1" x14ac:dyDescent="0.25">
      <c r="B22" s="19"/>
      <c r="C22" s="20"/>
      <c r="D22" s="20"/>
      <c r="G22" s="19"/>
      <c r="H22" s="20"/>
      <c r="I22" s="20"/>
      <c r="L22" s="19"/>
      <c r="M22" s="20"/>
      <c r="N22" s="20"/>
    </row>
    <row r="23" spans="1:14" s="9" customFormat="1" x14ac:dyDescent="0.25">
      <c r="B23" s="19"/>
      <c r="C23" s="20"/>
      <c r="D23" s="20"/>
      <c r="G23" s="19"/>
      <c r="H23" s="20"/>
      <c r="I23" s="20"/>
      <c r="L23" s="19"/>
      <c r="M23" s="20"/>
      <c r="N23" s="20"/>
    </row>
    <row r="24" spans="1:14" s="9" customFormat="1" x14ac:dyDescent="0.25">
      <c r="A24" s="17" t="s">
        <v>61</v>
      </c>
      <c r="B24" s="18">
        <f>SUM(B16:B23)</f>
        <v>0</v>
      </c>
      <c r="C24" s="21">
        <f>SUM(C15:C23)</f>
        <v>100000</v>
      </c>
      <c r="D24" s="22" t="s">
        <v>61</v>
      </c>
      <c r="F24" s="17" t="s">
        <v>61</v>
      </c>
      <c r="G24" s="18">
        <f>SUM(G16:G23)</f>
        <v>200000</v>
      </c>
      <c r="H24" s="21">
        <f>SUM(H15:H23)</f>
        <v>0</v>
      </c>
      <c r="I24" s="22" t="s">
        <v>61</v>
      </c>
      <c r="K24" s="17" t="s">
        <v>61</v>
      </c>
      <c r="L24" s="18">
        <f>SUM(L16:L23)</f>
        <v>100000</v>
      </c>
      <c r="M24" s="21">
        <f>SUM(M15:M23)</f>
        <v>0</v>
      </c>
      <c r="N24" s="22" t="s">
        <v>61</v>
      </c>
    </row>
    <row r="25" spans="1:14" s="9" customFormat="1" x14ac:dyDescent="0.25">
      <c r="A25" s="9" t="s">
        <v>62</v>
      </c>
      <c r="B25" s="19">
        <f>B15+B24-C24</f>
        <v>300000</v>
      </c>
      <c r="C25" s="20"/>
      <c r="D25" s="20"/>
      <c r="F25" s="9" t="s">
        <v>62</v>
      </c>
      <c r="G25" s="19">
        <f>G15+G24-H24</f>
        <v>1400000</v>
      </c>
      <c r="H25" s="20"/>
      <c r="I25" s="20"/>
      <c r="K25" s="9" t="s">
        <v>62</v>
      </c>
      <c r="L25" s="19">
        <f>L15+L24-M24</f>
        <v>100000</v>
      </c>
      <c r="M25" s="20"/>
      <c r="N25" s="20"/>
    </row>
    <row r="26" spans="1:14" s="9" customFormat="1" x14ac:dyDescent="0.25"/>
    <row r="27" spans="1:14" x14ac:dyDescent="0.25">
      <c r="A27" s="15" t="s">
        <v>52</v>
      </c>
      <c r="B27" s="66" t="s">
        <v>64</v>
      </c>
      <c r="C27" s="66"/>
      <c r="D27" s="16" t="s">
        <v>54</v>
      </c>
      <c r="E27" s="9"/>
      <c r="F27" s="15" t="s">
        <v>52</v>
      </c>
      <c r="G27" s="66" t="s">
        <v>187</v>
      </c>
      <c r="H27" s="66"/>
      <c r="I27" s="16" t="s">
        <v>54</v>
      </c>
      <c r="K27" s="15" t="s">
        <v>52</v>
      </c>
      <c r="L27" s="66" t="s">
        <v>188</v>
      </c>
      <c r="M27" s="66"/>
      <c r="N27" s="16" t="s">
        <v>54</v>
      </c>
    </row>
    <row r="28" spans="1:14" x14ac:dyDescent="0.25">
      <c r="A28" s="23"/>
      <c r="B28" s="24"/>
      <c r="C28" s="21">
        <v>60000</v>
      </c>
      <c r="D28" s="17" t="s">
        <v>55</v>
      </c>
      <c r="E28" s="9"/>
      <c r="F28" s="23"/>
      <c r="G28" s="24"/>
      <c r="H28" s="21">
        <v>120000</v>
      </c>
      <c r="I28" s="17" t="s">
        <v>55</v>
      </c>
      <c r="K28" s="23"/>
      <c r="L28" s="24"/>
      <c r="M28" s="21">
        <v>20000</v>
      </c>
      <c r="N28" s="17" t="s">
        <v>55</v>
      </c>
    </row>
    <row r="29" spans="1:14" x14ac:dyDescent="0.25">
      <c r="A29" s="99" t="s">
        <v>68</v>
      </c>
      <c r="B29" s="19">
        <v>20000</v>
      </c>
      <c r="C29" s="20"/>
      <c r="D29" s="20"/>
      <c r="E29" s="9"/>
      <c r="F29" s="99" t="s">
        <v>69</v>
      </c>
      <c r="G29" s="19">
        <v>20000</v>
      </c>
      <c r="H29" s="20"/>
      <c r="I29" s="20"/>
      <c r="K29" s="99" t="s">
        <v>68</v>
      </c>
      <c r="L29" s="19">
        <v>10000</v>
      </c>
      <c r="M29" s="20"/>
      <c r="N29" s="20"/>
    </row>
    <row r="30" spans="1:14" x14ac:dyDescent="0.25">
      <c r="A30" s="9"/>
      <c r="B30" s="19"/>
      <c r="C30" s="20"/>
      <c r="D30" s="20"/>
      <c r="E30" s="9"/>
      <c r="F30" s="9"/>
      <c r="G30" s="19"/>
      <c r="H30" s="20"/>
      <c r="I30" s="20"/>
      <c r="K30" s="9"/>
      <c r="L30" s="19"/>
      <c r="M30" s="20"/>
      <c r="N30" s="20"/>
    </row>
    <row r="31" spans="1:14" x14ac:dyDescent="0.25">
      <c r="A31" s="9"/>
      <c r="B31" s="19"/>
      <c r="C31" s="20"/>
      <c r="D31" s="20"/>
      <c r="E31" s="9"/>
      <c r="F31" s="9"/>
      <c r="G31" s="19"/>
      <c r="H31" s="20"/>
      <c r="I31" s="20"/>
      <c r="K31" s="9"/>
      <c r="L31" s="19"/>
      <c r="M31" s="20"/>
      <c r="N31" s="20"/>
    </row>
    <row r="32" spans="1:14" x14ac:dyDescent="0.25">
      <c r="A32" s="9"/>
      <c r="B32" s="19"/>
      <c r="C32" s="20"/>
      <c r="D32" s="20"/>
      <c r="E32" s="9"/>
      <c r="F32" s="9"/>
      <c r="G32" s="19"/>
      <c r="H32" s="20"/>
      <c r="I32" s="20"/>
      <c r="K32" s="9"/>
      <c r="L32" s="19"/>
      <c r="M32" s="20"/>
      <c r="N32" s="20"/>
    </row>
    <row r="33" spans="1:14" x14ac:dyDescent="0.25">
      <c r="A33" s="9"/>
      <c r="B33" s="19"/>
      <c r="C33" s="20"/>
      <c r="D33" s="20"/>
      <c r="E33" s="9"/>
      <c r="F33" s="9"/>
      <c r="G33" s="19"/>
      <c r="H33" s="20"/>
      <c r="I33" s="20"/>
      <c r="K33" s="9"/>
      <c r="L33" s="19"/>
      <c r="M33" s="20"/>
      <c r="N33" s="20"/>
    </row>
    <row r="34" spans="1:14" x14ac:dyDescent="0.25">
      <c r="A34" s="17" t="s">
        <v>61</v>
      </c>
      <c r="B34" s="18">
        <f>SUM(B29:B33)</f>
        <v>20000</v>
      </c>
      <c r="C34" s="21">
        <f>SUM(C29:C33)</f>
        <v>0</v>
      </c>
      <c r="D34" s="22" t="s">
        <v>61</v>
      </c>
      <c r="E34" s="9"/>
      <c r="F34" s="17" t="s">
        <v>61</v>
      </c>
      <c r="G34" s="18">
        <f>SUM(G29:G33)</f>
        <v>20000</v>
      </c>
      <c r="H34" s="21">
        <f>SUM(H29:H33)</f>
        <v>0</v>
      </c>
      <c r="I34" s="22" t="s">
        <v>61</v>
      </c>
      <c r="K34" s="17" t="s">
        <v>61</v>
      </c>
      <c r="L34" s="18">
        <f>SUM(L29:L33)</f>
        <v>10000</v>
      </c>
      <c r="M34" s="21">
        <f>SUM(M29:M33)</f>
        <v>0</v>
      </c>
      <c r="N34" s="22" t="s">
        <v>61</v>
      </c>
    </row>
    <row r="35" spans="1:14" x14ac:dyDescent="0.25">
      <c r="A35" s="9"/>
      <c r="B35" s="19"/>
      <c r="C35" s="20">
        <f>C28+C34-B34</f>
        <v>40000</v>
      </c>
      <c r="D35" s="20" t="s">
        <v>62</v>
      </c>
      <c r="E35" s="9"/>
      <c r="F35" s="9"/>
      <c r="G35" s="19"/>
      <c r="H35" s="20">
        <f>H28+H34-G34</f>
        <v>100000</v>
      </c>
      <c r="I35" s="20" t="s">
        <v>62</v>
      </c>
      <c r="K35" s="9"/>
      <c r="L35" s="19"/>
      <c r="M35" s="20">
        <f>M28+M34-L34</f>
        <v>10000</v>
      </c>
      <c r="N35" s="20" t="s">
        <v>62</v>
      </c>
    </row>
    <row r="36" spans="1:14" x14ac:dyDescent="0.25">
      <c r="A36" s="9"/>
      <c r="B36" s="9"/>
      <c r="C36" s="9"/>
      <c r="D36" s="9"/>
    </row>
    <row r="37" spans="1:14" x14ac:dyDescent="0.25">
      <c r="A37" s="15" t="s">
        <v>52</v>
      </c>
      <c r="B37" s="66" t="s">
        <v>189</v>
      </c>
      <c r="C37" s="66"/>
      <c r="D37" s="16" t="s">
        <v>54</v>
      </c>
    </row>
    <row r="38" spans="1:14" x14ac:dyDescent="0.25">
      <c r="A38" s="23"/>
      <c r="B38" s="24"/>
      <c r="C38" s="21">
        <v>1800000</v>
      </c>
      <c r="D38" s="17" t="s">
        <v>55</v>
      </c>
    </row>
    <row r="39" spans="1:14" x14ac:dyDescent="0.25">
      <c r="A39" s="9"/>
      <c r="B39" s="19"/>
      <c r="C39" s="20">
        <v>200000</v>
      </c>
      <c r="D39" s="20" t="s">
        <v>65</v>
      </c>
    </row>
    <row r="40" spans="1:14" x14ac:dyDescent="0.25">
      <c r="A40" s="9"/>
      <c r="B40" s="19"/>
      <c r="C40" s="20"/>
      <c r="D40" s="20"/>
    </row>
    <row r="41" spans="1:14" x14ac:dyDescent="0.25">
      <c r="A41" s="9"/>
      <c r="B41" s="19"/>
      <c r="C41" s="20"/>
      <c r="D41" s="20"/>
    </row>
    <row r="42" spans="1:14" x14ac:dyDescent="0.25">
      <c r="A42" s="9"/>
      <c r="B42" s="19"/>
      <c r="C42" s="20"/>
      <c r="D42" s="20"/>
    </row>
    <row r="43" spans="1:14" x14ac:dyDescent="0.25">
      <c r="A43" s="9"/>
      <c r="B43" s="19"/>
      <c r="C43" s="20"/>
      <c r="D43" s="20"/>
    </row>
    <row r="44" spans="1:14" x14ac:dyDescent="0.25">
      <c r="A44" s="17" t="s">
        <v>61</v>
      </c>
      <c r="B44" s="18">
        <f>SUM(B39:B43)</f>
        <v>0</v>
      </c>
      <c r="C44" s="21">
        <f>SUM(C39:C43)</f>
        <v>200000</v>
      </c>
      <c r="D44" s="22" t="s">
        <v>61</v>
      </c>
    </row>
    <row r="45" spans="1:14" x14ac:dyDescent="0.25">
      <c r="A45" s="9"/>
      <c r="B45" s="19"/>
      <c r="C45" s="20">
        <f>C38+C44-B44</f>
        <v>2000000</v>
      </c>
      <c r="D45" s="20" t="s">
        <v>62</v>
      </c>
    </row>
  </sheetData>
  <mergeCells count="10">
    <mergeCell ref="B37:C37"/>
    <mergeCell ref="B1:C1"/>
    <mergeCell ref="G1:H1"/>
    <mergeCell ref="B27:C27"/>
    <mergeCell ref="L1:M1"/>
    <mergeCell ref="B14:C14"/>
    <mergeCell ref="G14:H14"/>
    <mergeCell ref="L14:M14"/>
    <mergeCell ref="G27:H27"/>
    <mergeCell ref="L27:M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C1"/>
    </sheetView>
  </sheetViews>
  <sheetFormatPr defaultRowHeight="15" x14ac:dyDescent="0.25"/>
  <cols>
    <col min="1" max="1" width="7.7109375" customWidth="1"/>
    <col min="2" max="2" width="25.5703125" customWidth="1"/>
    <col min="3" max="3" width="12.85546875" customWidth="1"/>
    <col min="4" max="4" width="14.7109375" customWidth="1"/>
    <col min="5" max="5" width="22.42578125" customWidth="1"/>
    <col min="6" max="6" width="12.85546875" customWidth="1"/>
    <col min="7" max="7" width="10.7109375" customWidth="1"/>
    <col min="8" max="8" width="13" customWidth="1"/>
    <col min="9" max="9" width="12.7109375" customWidth="1"/>
  </cols>
  <sheetData>
    <row r="1" spans="1:9" s="9" customFormat="1" x14ac:dyDescent="0.25">
      <c r="A1" s="9" t="s">
        <v>198</v>
      </c>
    </row>
    <row r="2" spans="1:9" s="9" customFormat="1" x14ac:dyDescent="0.25"/>
    <row r="3" spans="1:9" x14ac:dyDescent="0.25">
      <c r="A3" s="71" t="s">
        <v>191</v>
      </c>
      <c r="B3" s="71"/>
      <c r="C3" s="71"/>
      <c r="D3" s="71"/>
      <c r="E3" s="71"/>
      <c r="F3" s="71"/>
      <c r="G3" s="71"/>
      <c r="H3" s="71"/>
      <c r="I3" s="71"/>
    </row>
    <row r="4" spans="1:9" x14ac:dyDescent="0.25">
      <c r="A4" s="71" t="s">
        <v>192</v>
      </c>
      <c r="B4" s="71"/>
      <c r="C4" s="71"/>
      <c r="D4" s="71"/>
      <c r="E4" s="71"/>
      <c r="F4" s="71"/>
      <c r="G4" s="71"/>
      <c r="H4" s="71"/>
      <c r="I4" s="71"/>
    </row>
    <row r="5" spans="1:9" x14ac:dyDescent="0.25">
      <c r="A5" s="71" t="s">
        <v>193</v>
      </c>
      <c r="B5" s="71"/>
      <c r="C5" s="71"/>
      <c r="D5" s="71"/>
      <c r="E5" s="71"/>
      <c r="F5" s="71"/>
      <c r="G5" s="71"/>
      <c r="H5" s="71"/>
      <c r="I5" s="71"/>
    </row>
    <row r="7" spans="1:9" ht="17.25" x14ac:dyDescent="0.25">
      <c r="A7" s="100" t="s">
        <v>194</v>
      </c>
      <c r="B7" s="100" t="s">
        <v>195</v>
      </c>
      <c r="C7" s="100" t="s">
        <v>196</v>
      </c>
      <c r="D7" s="100" t="s">
        <v>197</v>
      </c>
      <c r="E7" s="100"/>
      <c r="F7" s="100" t="s">
        <v>109</v>
      </c>
      <c r="G7" s="100"/>
      <c r="H7" s="100" t="s">
        <v>110</v>
      </c>
      <c r="I7" s="100"/>
    </row>
    <row r="8" spans="1:9" ht="17.25" x14ac:dyDescent="0.25">
      <c r="A8" s="100"/>
      <c r="B8" s="100"/>
      <c r="C8" s="100"/>
      <c r="D8" s="101" t="s">
        <v>52</v>
      </c>
      <c r="E8" s="101" t="s">
        <v>54</v>
      </c>
      <c r="F8" s="101" t="s">
        <v>52</v>
      </c>
      <c r="G8" s="101" t="s">
        <v>54</v>
      </c>
      <c r="H8" s="101" t="s">
        <v>52</v>
      </c>
      <c r="I8" s="101" t="s">
        <v>54</v>
      </c>
    </row>
    <row r="9" spans="1:9" ht="17.25" x14ac:dyDescent="0.3">
      <c r="A9" s="10">
        <v>1</v>
      </c>
      <c r="B9" s="10" t="s">
        <v>14</v>
      </c>
      <c r="C9" s="10">
        <v>111</v>
      </c>
      <c r="D9" s="11">
        <v>80000</v>
      </c>
      <c r="E9" s="11"/>
      <c r="F9" s="11">
        <v>20000</v>
      </c>
      <c r="G9" s="11">
        <v>60000</v>
      </c>
      <c r="H9" s="11">
        <v>40000</v>
      </c>
      <c r="I9" s="11"/>
    </row>
    <row r="10" spans="1:9" ht="17.25" x14ac:dyDescent="0.3">
      <c r="A10" s="10">
        <v>2</v>
      </c>
      <c r="B10" s="10" t="s">
        <v>9</v>
      </c>
      <c r="C10" s="10">
        <v>131</v>
      </c>
      <c r="D10" s="11">
        <v>120000</v>
      </c>
      <c r="E10" s="11"/>
      <c r="F10" s="11">
        <v>0</v>
      </c>
      <c r="G10" s="11">
        <v>20000</v>
      </c>
      <c r="H10" s="11">
        <v>100000</v>
      </c>
      <c r="I10" s="11"/>
    </row>
    <row r="11" spans="1:9" ht="17.25" x14ac:dyDescent="0.3">
      <c r="A11" s="10">
        <v>3</v>
      </c>
      <c r="B11" s="10" t="s">
        <v>199</v>
      </c>
      <c r="C11" s="10">
        <v>153</v>
      </c>
      <c r="D11" s="11">
        <v>200000</v>
      </c>
      <c r="E11" s="11"/>
      <c r="F11" s="11">
        <v>10000</v>
      </c>
      <c r="G11" s="11">
        <v>0</v>
      </c>
      <c r="H11" s="11">
        <f>D11+F11-G11</f>
        <v>210000</v>
      </c>
      <c r="I11" s="11"/>
    </row>
    <row r="12" spans="1:9" ht="17.25" x14ac:dyDescent="0.3">
      <c r="A12" s="10">
        <v>4</v>
      </c>
      <c r="B12" s="10" t="s">
        <v>200</v>
      </c>
      <c r="C12" s="10">
        <v>156</v>
      </c>
      <c r="D12" s="11">
        <v>400000</v>
      </c>
      <c r="E12" s="11"/>
      <c r="F12" s="11">
        <v>0</v>
      </c>
      <c r="G12" s="11">
        <v>100000</v>
      </c>
      <c r="H12" s="11">
        <v>300000</v>
      </c>
      <c r="I12" s="11"/>
    </row>
    <row r="13" spans="1:9" ht="17.25" x14ac:dyDescent="0.3">
      <c r="A13" s="10">
        <v>5</v>
      </c>
      <c r="B13" s="10" t="s">
        <v>201</v>
      </c>
      <c r="C13" s="10">
        <v>157</v>
      </c>
      <c r="D13" s="11">
        <v>0</v>
      </c>
      <c r="E13" s="11"/>
      <c r="F13" s="11">
        <v>100000</v>
      </c>
      <c r="G13" s="11">
        <v>0</v>
      </c>
      <c r="H13" s="11">
        <v>100000</v>
      </c>
      <c r="I13" s="11"/>
    </row>
    <row r="14" spans="1:9" ht="17.25" x14ac:dyDescent="0.3">
      <c r="A14" s="10">
        <v>6</v>
      </c>
      <c r="B14" s="10" t="s">
        <v>202</v>
      </c>
      <c r="C14" s="10">
        <v>211</v>
      </c>
      <c r="D14" s="11">
        <v>1200000</v>
      </c>
      <c r="E14" s="11"/>
      <c r="F14" s="11">
        <v>200000</v>
      </c>
      <c r="G14" s="11">
        <v>0</v>
      </c>
      <c r="H14" s="11">
        <v>1400000</v>
      </c>
      <c r="I14" s="11"/>
    </row>
    <row r="15" spans="1:9" ht="17.25" x14ac:dyDescent="0.3">
      <c r="A15" s="10">
        <v>7</v>
      </c>
      <c r="B15" s="10" t="s">
        <v>203</v>
      </c>
      <c r="C15" s="10">
        <v>331</v>
      </c>
      <c r="D15" s="11"/>
      <c r="E15" s="11">
        <v>60000</v>
      </c>
      <c r="F15" s="11">
        <v>20000</v>
      </c>
      <c r="G15" s="11">
        <v>0</v>
      </c>
      <c r="H15" s="11"/>
      <c r="I15" s="11">
        <v>40000</v>
      </c>
    </row>
    <row r="16" spans="1:9" ht="17.25" x14ac:dyDescent="0.3">
      <c r="A16" s="10">
        <v>8</v>
      </c>
      <c r="B16" s="10" t="s">
        <v>204</v>
      </c>
      <c r="C16" s="10">
        <v>338</v>
      </c>
      <c r="D16" s="11"/>
      <c r="E16" s="11">
        <v>20000</v>
      </c>
      <c r="F16" s="11">
        <v>10000</v>
      </c>
      <c r="G16" s="11">
        <v>0</v>
      </c>
      <c r="H16" s="11"/>
      <c r="I16" s="11">
        <v>10000</v>
      </c>
    </row>
    <row r="17" spans="1:9" ht="17.25" x14ac:dyDescent="0.3">
      <c r="A17" s="10">
        <v>9</v>
      </c>
      <c r="B17" s="10" t="s">
        <v>205</v>
      </c>
      <c r="C17" s="10">
        <v>341</v>
      </c>
      <c r="D17" s="11"/>
      <c r="E17" s="11">
        <v>120000</v>
      </c>
      <c r="F17" s="11">
        <v>20000</v>
      </c>
      <c r="G17" s="11">
        <v>0</v>
      </c>
      <c r="H17" s="11"/>
      <c r="I17" s="11">
        <v>100000</v>
      </c>
    </row>
    <row r="18" spans="1:9" ht="17.25" x14ac:dyDescent="0.3">
      <c r="A18" s="10">
        <v>10</v>
      </c>
      <c r="B18" s="10" t="s">
        <v>206</v>
      </c>
      <c r="C18" s="10">
        <v>411</v>
      </c>
      <c r="D18" s="11"/>
      <c r="E18" s="11">
        <v>1800000</v>
      </c>
      <c r="F18" s="11">
        <v>0</v>
      </c>
      <c r="G18" s="11">
        <v>200000</v>
      </c>
      <c r="H18" s="11">
        <v>0</v>
      </c>
      <c r="I18" s="11">
        <v>2000000</v>
      </c>
    </row>
    <row r="19" spans="1:9" ht="17.25" x14ac:dyDescent="0.3">
      <c r="A19" s="59" t="s">
        <v>207</v>
      </c>
      <c r="B19" s="61"/>
      <c r="C19" s="10"/>
      <c r="D19" s="11">
        <f>SUM(D9:D18)</f>
        <v>2000000</v>
      </c>
      <c r="E19" s="11">
        <f>SUM(E9:E18)</f>
        <v>2000000</v>
      </c>
      <c r="F19" s="11">
        <f>SUM(F9:F18)</f>
        <v>380000</v>
      </c>
      <c r="G19" s="11">
        <f>SUM(G9:G18)</f>
        <v>380000</v>
      </c>
      <c r="H19" s="11">
        <f>SUM(H9:H18)</f>
        <v>2150000</v>
      </c>
      <c r="I19" s="11">
        <f>SUM(I9:I18)</f>
        <v>2150000</v>
      </c>
    </row>
  </sheetData>
  <mergeCells count="10">
    <mergeCell ref="A19:B19"/>
    <mergeCell ref="A3:I3"/>
    <mergeCell ref="A4:I4"/>
    <mergeCell ref="A5:I5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I13" sqref="I13"/>
    </sheetView>
  </sheetViews>
  <sheetFormatPr defaultRowHeight="15" x14ac:dyDescent="0.25"/>
  <cols>
    <col min="1" max="1" width="6.85546875" customWidth="1"/>
    <col min="2" max="2" width="19.140625" customWidth="1"/>
    <col min="3" max="3" width="12.85546875" bestFit="1" customWidth="1"/>
    <col min="4" max="4" width="6.85546875" customWidth="1"/>
    <col min="5" max="5" width="30.140625" customWidth="1"/>
    <col min="6" max="6" width="15.42578125" customWidth="1"/>
  </cols>
  <sheetData>
    <row r="1" spans="1:6" x14ac:dyDescent="0.25">
      <c r="A1" s="9" t="s">
        <v>198</v>
      </c>
      <c r="B1" s="9"/>
      <c r="C1" s="9"/>
    </row>
    <row r="2" spans="1:6" s="9" customFormat="1" x14ac:dyDescent="0.25"/>
    <row r="3" spans="1:6" ht="17.25" x14ac:dyDescent="0.3">
      <c r="A3" s="63" t="s">
        <v>211</v>
      </c>
      <c r="B3" s="63"/>
      <c r="C3" s="63"/>
      <c r="D3" s="63"/>
      <c r="E3" s="63"/>
      <c r="F3" s="63"/>
    </row>
    <row r="4" spans="1:6" ht="17.25" x14ac:dyDescent="0.3">
      <c r="A4" s="64" t="s">
        <v>208</v>
      </c>
      <c r="B4" s="64"/>
      <c r="C4" s="64"/>
      <c r="D4" s="64"/>
      <c r="E4" s="64"/>
      <c r="F4" s="64"/>
    </row>
    <row r="5" spans="1:6" ht="17.25" x14ac:dyDescent="0.3">
      <c r="A5" s="65" t="s">
        <v>209</v>
      </c>
      <c r="B5" s="65"/>
      <c r="C5" s="65"/>
      <c r="D5" s="65"/>
      <c r="E5" s="65"/>
      <c r="F5" s="65"/>
    </row>
    <row r="6" spans="1:6" ht="17.25" x14ac:dyDescent="0.3">
      <c r="A6" s="59" t="s">
        <v>2</v>
      </c>
      <c r="B6" s="60"/>
      <c r="C6" s="61"/>
      <c r="D6" s="62" t="s">
        <v>3</v>
      </c>
      <c r="E6" s="62"/>
      <c r="F6" s="62"/>
    </row>
    <row r="7" spans="1:6" ht="17.25" x14ac:dyDescent="0.3">
      <c r="A7" s="10">
        <v>1</v>
      </c>
      <c r="B7" s="10" t="s">
        <v>14</v>
      </c>
      <c r="C7" s="11">
        <v>40000</v>
      </c>
      <c r="D7" s="10">
        <v>1</v>
      </c>
      <c r="E7" s="10" t="s">
        <v>203</v>
      </c>
      <c r="F7" s="11">
        <f>'tk,gsk va BCDKT'!C35</f>
        <v>40000</v>
      </c>
    </row>
    <row r="8" spans="1:6" ht="17.25" x14ac:dyDescent="0.3">
      <c r="A8" s="10">
        <v>2</v>
      </c>
      <c r="B8" s="10" t="s">
        <v>9</v>
      </c>
      <c r="C8" s="11">
        <f>'tk,gsk va BCDKT'!G12</f>
        <v>100000</v>
      </c>
      <c r="D8" s="10">
        <v>2</v>
      </c>
      <c r="E8" s="10" t="s">
        <v>210</v>
      </c>
      <c r="F8" s="11">
        <f>'tk,gsk va BCDKT'!M35</f>
        <v>10000</v>
      </c>
    </row>
    <row r="9" spans="1:6" ht="17.25" x14ac:dyDescent="0.3">
      <c r="A9" s="10">
        <v>3</v>
      </c>
      <c r="B9" s="10" t="s">
        <v>199</v>
      </c>
      <c r="C9" s="11">
        <f>'tk,gsk va BCDKT'!L12</f>
        <v>210000</v>
      </c>
      <c r="D9" s="10">
        <v>3</v>
      </c>
      <c r="E9" s="10" t="s">
        <v>205</v>
      </c>
      <c r="F9" s="11">
        <f>'tk,gsk va BCDKT'!H35</f>
        <v>100000</v>
      </c>
    </row>
    <row r="10" spans="1:6" ht="17.25" x14ac:dyDescent="0.3">
      <c r="A10" s="10">
        <v>4</v>
      </c>
      <c r="B10" s="10" t="s">
        <v>200</v>
      </c>
      <c r="C10" s="11">
        <f>'tk,gsk va BCDKT'!B25</f>
        <v>300000</v>
      </c>
      <c r="D10" s="10">
        <v>4</v>
      </c>
      <c r="E10" s="10" t="s">
        <v>206</v>
      </c>
      <c r="F10" s="11">
        <f>'tk,gsk va BCDKT'!C45</f>
        <v>2000000</v>
      </c>
    </row>
    <row r="11" spans="1:6" ht="17.25" x14ac:dyDescent="0.3">
      <c r="A11" s="10">
        <v>5</v>
      </c>
      <c r="B11" s="10" t="s">
        <v>201</v>
      </c>
      <c r="C11" s="11">
        <f>'tk,gsk va BCDKT'!L25</f>
        <v>100000</v>
      </c>
      <c r="D11" s="10"/>
      <c r="E11" s="10"/>
      <c r="F11" s="11"/>
    </row>
    <row r="12" spans="1:6" ht="17.25" x14ac:dyDescent="0.3">
      <c r="A12" s="10">
        <v>6</v>
      </c>
      <c r="B12" s="10" t="s">
        <v>202</v>
      </c>
      <c r="C12" s="11">
        <f>'tk,gsk va BCDKT'!G25</f>
        <v>1400000</v>
      </c>
      <c r="D12" s="10"/>
      <c r="E12" s="10"/>
      <c r="F12" s="11"/>
    </row>
    <row r="13" spans="1:6" ht="17.25" x14ac:dyDescent="0.3">
      <c r="A13" s="10"/>
      <c r="B13" s="10"/>
      <c r="C13" s="11"/>
      <c r="D13" s="10"/>
      <c r="E13" s="10"/>
      <c r="F13" s="4"/>
    </row>
    <row r="14" spans="1:6" ht="17.25" x14ac:dyDescent="0.3">
      <c r="A14" s="12"/>
      <c r="B14" s="13" t="s">
        <v>19</v>
      </c>
      <c r="C14" s="14">
        <f>SUM(C7:C13)</f>
        <v>2150000</v>
      </c>
      <c r="D14" s="12"/>
      <c r="E14" s="13" t="s">
        <v>20</v>
      </c>
      <c r="F14" s="14">
        <f>SUM(F7:F13)</f>
        <v>2150000</v>
      </c>
    </row>
  </sheetData>
  <mergeCells count="5">
    <mergeCell ref="A3:F3"/>
    <mergeCell ref="A4:F4"/>
    <mergeCell ref="A5:F5"/>
    <mergeCell ref="A6:C6"/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vdch1slide60</vt:lpstr>
      <vt:lpstr>baitapch1</vt:lpstr>
      <vt:lpstr>bt1ch3</vt:lpstr>
      <vt:lpstr>bt3ch3</vt:lpstr>
      <vt:lpstr>tkchitiet3.5</vt:lpstr>
      <vt:lpstr>Sheet1</vt:lpstr>
      <vt:lpstr>Sheet2</vt:lpstr>
      <vt:lpstr>Sheet3</vt:lpstr>
      <vt:lpstr>tinh gia xuat kho</vt:lpstr>
      <vt:lpstr>Sheet4</vt:lpstr>
      <vt:lpstr>Sheet5</vt:lpstr>
      <vt:lpstr>tk,gsk va BCDKT</vt:lpstr>
      <vt:lpstr>bang CDTK</vt:lpstr>
      <vt:lpstr>bang BCTHTC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2020-02-20T09:25:14Z</dcterms:created>
  <dcterms:modified xsi:type="dcterms:W3CDTF">2020-04-11T09:48:13Z</dcterms:modified>
</cp:coreProperties>
</file>